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D:\Benjamin2\MIPG\Calidad\Control de documentos\Aprobados\Acta CIGD Sep 30 de 2020\"/>
    </mc:Choice>
  </mc:AlternateContent>
  <xr:revisionPtr revIDLastSave="0" documentId="8_{EE496338-F263-440B-9A4D-5A37E04FF248}" xr6:coauthVersionLast="46" xr6:coauthVersionMax="46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Auditoría" sheetId="17" r:id="rId1"/>
    <sheet name="Componentes control interno" sheetId="15" r:id="rId2"/>
    <sheet name="Factores de riesgo" sheetId="16" r:id="rId3"/>
    <sheet name="Valoración Riesgos y Controles" sheetId="12" r:id="rId4"/>
    <sheet name="Resultados" sheetId="13" r:id="rId5"/>
    <sheet name=" RIESGOS Y CONTROLES" sheetId="9" state="hidden" r:id="rId6"/>
    <sheet name="CONTROL" sheetId="10" state="hidden" r:id="rId7"/>
    <sheet name="LISTA" sheetId="11" state="hidden" r:id="rId8"/>
  </sheets>
  <externalReferences>
    <externalReference r:id="rId9"/>
  </externalReferences>
  <definedNames>
    <definedName name="_xlnm._FilterDatabase" localSheetId="3" hidden="1">'Valoración Riesgos y Controles'!$A$11:$BH$15</definedName>
    <definedName name="_Toc15571170" localSheetId="3">Resultados!$J$12</definedName>
    <definedName name="_xlnm.Print_Area" localSheetId="3">'Valoración Riesgos y Controles'!$A$1:$AN$28</definedName>
    <definedName name="CALIFICACION_1">CONTROL!$F$16:$F$18</definedName>
    <definedName name="CALIFICACION_2">CONTROL!$G$16:$G$18</definedName>
    <definedName name="CALIFICACION_3">CONTROL!$H$16:$H$18</definedName>
    <definedName name="Clase">CONTROL!$K$8:$K$9</definedName>
    <definedName name="Controles">CONTROL!$C$15:$C$17</definedName>
    <definedName name="Documentación">CONTROL!$E$2:$E$3</definedName>
    <definedName name="EVIDENCIA">CONTROL!$G$3:$G$5</definedName>
    <definedName name="Factores_de_riesgo">LISTA!$E$4:$E$23</definedName>
    <definedName name="FOMULA_DE_UNO_Y_CERO">CONTROL!#REF!</definedName>
    <definedName name="Fraude">' RIESGOS Y CONTROLES'!#REF!</definedName>
    <definedName name="FRECUENCIA">CONTROL!$E$9:$E$10</definedName>
    <definedName name="Gestión_Financiera_y_Contable">LISTA!$C$2:$C$8</definedName>
    <definedName name="Gestión_Presupuestal_Contractual_y_del_Gasto">LISTA!$C$11:$C$16</definedName>
    <definedName name="HALLAZGO_AUDITORIA_ANTERIOR">CONTROL!$Q$19:$Q$20</definedName>
    <definedName name="IMPACTO">' RIESGOS Y CONTROLES'!$A$4:$E$7</definedName>
    <definedName name="Impacto_1">' RIESGOS Y CONTROLES'!$C$5:$C$7</definedName>
    <definedName name="INCORRECCIONES">CONTROL!$M$20:$M$22</definedName>
    <definedName name="Inherente">' RIESGOS Y CONTROLES'!#REF!</definedName>
    <definedName name="kk">[1]CONTROL!$C$6:$C$8</definedName>
    <definedName name="macroproceso_final">LISTA!$A$2:$A$3</definedName>
    <definedName name="NO">CONTROL!#REF!</definedName>
    <definedName name="OBJETIVO">CONTROL!$B$2:$B$5</definedName>
    <definedName name="Objetivo_apropiado">CONTROL!#REF!</definedName>
    <definedName name="PROCESOS">LISTA!$C$2:$C$16</definedName>
    <definedName name="Riesgo">CONTROL!#REF!</definedName>
    <definedName name="RTA">[1]LISTA!$E$2:$E$4</definedName>
    <definedName name="RTC">[1]LISTA!$E$2:$E$4</definedName>
    <definedName name="Segregación">CONTROL!$G$10:$G$11</definedName>
    <definedName name="Segregación2">CONTROL!$K$12:$K$13</definedName>
    <definedName name="SI">CONTROL!#REF!</definedName>
    <definedName name="Significativo">' RIESGOS Y CONTROLES'!#REF!</definedName>
    <definedName name="Tipo_1">CONTROL!$C$6:$C$8</definedName>
    <definedName name="TIPO_CONTROL">CONTROL!#REF!</definedName>
    <definedName name="TIPO_CONTROLES">CONTROL!#REF!</definedName>
    <definedName name="Tipoo">' RIESGOS Y CONTROLES'!$G$24:$G$27</definedName>
    <definedName name="unidad_ejecutora">LISTA!#REF!</definedName>
  </definedNames>
  <calcPr calcId="181029"/>
</workbook>
</file>

<file path=xl/calcChain.xml><?xml version="1.0" encoding="utf-8"?>
<calcChain xmlns="http://schemas.openxmlformats.org/spreadsheetml/2006/main">
  <c r="S15" i="12" l="1"/>
  <c r="S13" i="12"/>
  <c r="S14" i="12"/>
  <c r="S12" i="12" l="1"/>
  <c r="AA12" i="12"/>
  <c r="E184" i="15" l="1"/>
  <c r="E224" i="15" s="1"/>
  <c r="J224" i="15" s="1"/>
  <c r="E140" i="15"/>
  <c r="E180" i="15" s="1"/>
  <c r="E96" i="15"/>
  <c r="N93" i="15"/>
  <c r="M93" i="15"/>
  <c r="S92" i="15"/>
  <c r="R92" i="15"/>
  <c r="Q92" i="15"/>
  <c r="E52" i="15"/>
  <c r="E92" i="15" s="1"/>
  <c r="N49" i="15"/>
  <c r="M49" i="15"/>
  <c r="S48" i="15"/>
  <c r="R48" i="15"/>
  <c r="Q48" i="15"/>
  <c r="E8" i="15"/>
  <c r="E48" i="15" s="1"/>
  <c r="N232" i="15"/>
  <c r="M232" i="15"/>
  <c r="S231" i="15"/>
  <c r="R231" i="15"/>
  <c r="Q231" i="15"/>
  <c r="J231" i="15"/>
  <c r="N229" i="15"/>
  <c r="M229" i="15"/>
  <c r="S228" i="15"/>
  <c r="R228" i="15"/>
  <c r="Q228" i="15"/>
  <c r="N225" i="15"/>
  <c r="M225" i="15"/>
  <c r="S224" i="15"/>
  <c r="R224" i="15"/>
  <c r="Q224" i="15"/>
  <c r="N181" i="15"/>
  <c r="M181" i="15"/>
  <c r="S180" i="15"/>
  <c r="R180" i="15"/>
  <c r="Q180" i="15"/>
  <c r="N137" i="15"/>
  <c r="M137" i="15"/>
  <c r="S136" i="15"/>
  <c r="R136" i="15"/>
  <c r="Q136" i="15"/>
  <c r="R232" i="15"/>
  <c r="E136" i="15"/>
  <c r="J136" i="15" s="1"/>
  <c r="Q12" i="12"/>
  <c r="U12" i="12"/>
  <c r="W12" i="12"/>
  <c r="Y12" i="12"/>
  <c r="U13" i="12"/>
  <c r="W13" i="12"/>
  <c r="Y13" i="12"/>
  <c r="Q13" i="12"/>
  <c r="AG12" i="12"/>
  <c r="AI12" i="12"/>
  <c r="AG13" i="12"/>
  <c r="AI13" i="12"/>
  <c r="F63" i="9"/>
  <c r="F62" i="9"/>
  <c r="F61" i="9"/>
  <c r="AK13" i="12"/>
  <c r="AK12" i="12"/>
  <c r="E61" i="9"/>
  <c r="E62" i="9"/>
  <c r="E63" i="9"/>
  <c r="D61" i="9"/>
  <c r="D62" i="9"/>
  <c r="D63" i="9"/>
  <c r="C61" i="9"/>
  <c r="C62" i="9"/>
  <c r="C63" i="9"/>
  <c r="D16" i="9"/>
  <c r="D19" i="9"/>
  <c r="D18" i="9"/>
  <c r="D21" i="9"/>
  <c r="D20" i="9"/>
  <c r="D17" i="9"/>
  <c r="G12" i="12"/>
  <c r="H12" i="12" s="1"/>
  <c r="G13" i="12"/>
  <c r="H13" i="12" s="1"/>
  <c r="AA13" i="12"/>
  <c r="J11" i="9"/>
  <c r="Q232" i="15" l="1"/>
  <c r="S225" i="15"/>
  <c r="R225" i="15"/>
  <c r="S232" i="15"/>
  <c r="AL13" i="12"/>
  <c r="AM13" i="12" s="1"/>
  <c r="J234" i="15"/>
  <c r="E227" i="15" s="1"/>
  <c r="J48" i="15"/>
  <c r="J180" i="15"/>
  <c r="S137" i="15"/>
  <c r="Q137" i="15"/>
  <c r="U136" i="15" s="1"/>
  <c r="F136" i="15" s="1"/>
  <c r="R137" i="15"/>
  <c r="J92" i="15"/>
  <c r="AB13" i="12"/>
  <c r="AC13" i="12" s="1"/>
  <c r="Q225" i="15"/>
  <c r="AL12" i="12"/>
  <c r="AM12" i="12" s="1"/>
  <c r="AB12" i="12"/>
  <c r="AC12" i="12" s="1"/>
  <c r="I13" i="12"/>
  <c r="M13" i="12" s="1"/>
  <c r="N13" i="12" s="1"/>
  <c r="I12" i="12"/>
  <c r="M12" i="12" s="1"/>
  <c r="N12" i="12" s="1"/>
  <c r="U231" i="15" l="1"/>
  <c r="U224" i="15"/>
  <c r="F224" i="15" s="1"/>
  <c r="AN15" i="12"/>
  <c r="AN13" i="12"/>
  <c r="D8" i="13"/>
  <c r="R181" i="15"/>
  <c r="S181" i="15"/>
  <c r="Q181" i="15"/>
  <c r="U180" i="15" s="1"/>
  <c r="F180" i="15" s="1"/>
  <c r="AN14" i="12"/>
  <c r="R93" i="15"/>
  <c r="S93" i="15"/>
  <c r="Q93" i="15"/>
  <c r="U92" i="15" s="1"/>
  <c r="F92" i="15" s="1"/>
  <c r="Q49" i="15"/>
  <c r="S49" i="15"/>
  <c r="R49" i="15"/>
  <c r="B8" i="13"/>
  <c r="J228" i="15"/>
  <c r="H8" i="13"/>
  <c r="I8" i="13" s="1"/>
  <c r="AN12" i="12"/>
  <c r="AD13" i="12"/>
  <c r="AE13" i="12" s="1"/>
  <c r="AD12" i="12"/>
  <c r="J8" i="13" l="1"/>
  <c r="J9" i="13" s="1"/>
  <c r="E8" i="13"/>
  <c r="U48" i="15"/>
  <c r="F48" i="15" s="1"/>
  <c r="R229" i="15"/>
  <c r="Q229" i="15"/>
  <c r="S229" i="15"/>
  <c r="F8" i="13"/>
  <c r="G8" i="13" s="1"/>
  <c r="AE12" i="12"/>
  <c r="U228" i="15" l="1"/>
  <c r="F227" i="15" s="1"/>
  <c r="C8" i="13" s="1"/>
  <c r="AO3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Blanca Esmeralda Martin Moreno (CGR)</author>
    <author>FRANCISCO</author>
    <author>Joaquín Enrique Leal Abril (CGR)</author>
  </authors>
  <commentList>
    <comment ref="C10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Escriba consecutivo iniciando en 1</t>
        </r>
      </text>
    </comment>
    <comment ref="AE10" authorId="1" shapeId="0" xr:uid="{00000000-0006-0000-0300-000002000000}">
      <text>
        <r>
          <rPr>
            <sz val="9"/>
            <color indexed="81"/>
            <rFont val="Tahoma"/>
            <family val="2"/>
          </rPr>
          <t>En la etapa de planeación se diligencia hasta el resultado de riesgo combinado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1" authorId="0" shapeId="0" xr:uid="{00000000-0006-0000-0300-000003000000}">
      <text>
        <r>
          <rPr>
            <b/>
            <sz val="9"/>
            <color indexed="81"/>
            <rFont val="Tahoma"/>
            <family val="2"/>
          </rPr>
          <t xml:space="preserve">Debe ser automática con base en el cuadro que se llama calificación inicial de riesgo ihnerente
</t>
        </r>
      </text>
    </comment>
    <comment ref="J11" authorId="2" shapeId="0" xr:uid="{00000000-0006-0000-0300-000004000000}">
      <text>
        <r>
          <rPr>
            <b/>
            <sz val="9"/>
            <color indexed="81"/>
            <rFont val="Tahoma"/>
            <family val="2"/>
          </rPr>
          <t>Siempre debe indicar si existe Riesgo de Fraude  de la siguiente manera  SI  O NO  y seleccionar la naturaleza del riesgo y las condiciones que propician el riesgo de fraude.</t>
        </r>
      </text>
    </comment>
    <comment ref="M11" authorId="0" shapeId="0" xr:uid="{00000000-0006-0000-0300-000005000000}">
      <text>
        <r>
          <rPr>
            <b/>
            <sz val="9"/>
            <color indexed="81"/>
            <rFont val="Tahoma"/>
            <family val="2"/>
          </rPr>
          <t>Blanca Esmeralda Martin Moreno (CGR):</t>
        </r>
        <r>
          <rPr>
            <sz val="9"/>
            <color indexed="81"/>
            <rFont val="Tahoma"/>
            <family val="2"/>
          </rPr>
          <t xml:space="preserve">
Automático de acuerdo con el cuadro que se llama calificación final de riesgo inherente</t>
        </r>
      </text>
    </comment>
    <comment ref="AB11" authorId="0" shapeId="0" xr:uid="{00000000-0006-0000-0300-000006000000}">
      <text>
        <r>
          <rPr>
            <b/>
            <sz val="9"/>
            <color indexed="81"/>
            <rFont val="Tahoma"/>
            <family val="2"/>
          </rPr>
          <t>Blanca Esmeralda Martin Moreno (CGR):</t>
        </r>
        <r>
          <rPr>
            <sz val="9"/>
            <color indexed="81"/>
            <rFont val="Tahoma"/>
            <family val="2"/>
          </rPr>
          <t xml:space="preserve">
Debe ser automática de acuerdo con la tabla que se llama: Factores para evaluar el diseño del control</t>
        </r>
      </text>
    </comment>
    <comment ref="A236" authorId="2" shapeId="0" xr:uid="{00000000-0006-0000-0300-000007000000}">
      <text>
        <r>
          <rPr>
            <b/>
            <sz val="9"/>
            <color indexed="81"/>
            <rFont val="Tahoma"/>
            <family val="2"/>
          </rPr>
          <t>Siempre debe indicar si existe Riesgo de Fraude o Riesgo Significativo de la siguiente manera  SI  y NO , NO y SI , NO y NO. Nunca con SI y SI porque le genera error en Riesgo Combinado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Joaquín Enrique Leal Abril (CGR)</author>
  </authors>
  <commentList>
    <comment ref="E29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>Siempre debe indicar si existe Riesgo de Fraude o Riesgo Significativo de la siguiente manera  SI  y NO , NO y SI , NO y NO. Nunca con SI y SI porque le genera error en Riesgo Combinado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<sst xmlns="http://schemas.openxmlformats.org/spreadsheetml/2006/main" count="519" uniqueCount="303">
  <si>
    <t>Impacto</t>
  </si>
  <si>
    <t>Probabilidad</t>
  </si>
  <si>
    <t>Alto</t>
  </si>
  <si>
    <t>Medio</t>
  </si>
  <si>
    <t>Bajo</t>
  </si>
  <si>
    <t>Adecuado</t>
  </si>
  <si>
    <t>Inadecuado</t>
  </si>
  <si>
    <t>SI</t>
  </si>
  <si>
    <t>NO</t>
  </si>
  <si>
    <t>Inexistente</t>
  </si>
  <si>
    <t>Macroprocesos</t>
  </si>
  <si>
    <t>Factores de riesgo</t>
  </si>
  <si>
    <t>ALTO</t>
  </si>
  <si>
    <t>MEDIO</t>
  </si>
  <si>
    <t>BAJO</t>
  </si>
  <si>
    <t>Calificación riesgo inherente</t>
  </si>
  <si>
    <t>Frecuencia</t>
  </si>
  <si>
    <t>Documentación</t>
  </si>
  <si>
    <t>Parcial</t>
  </si>
  <si>
    <t>Efectivo</t>
  </si>
  <si>
    <t>Inefectivo</t>
  </si>
  <si>
    <t>Si</t>
  </si>
  <si>
    <t>No</t>
  </si>
  <si>
    <t>CALIFICACION INICIAL RIESGO INHERENTE</t>
  </si>
  <si>
    <t>PROBABILIDAD</t>
  </si>
  <si>
    <t>IMPACTO</t>
  </si>
  <si>
    <t xml:space="preserve">RESULTADO </t>
  </si>
  <si>
    <t>IGUAL O MAYOR A 6</t>
  </si>
  <si>
    <t>MENOR DE 6 MAYOR O IGUAL A 3</t>
  </si>
  <si>
    <t>MENOR DE 3</t>
  </si>
  <si>
    <t>CALIFICACION FINAL RIESGO INHERENTE</t>
  </si>
  <si>
    <t>Cuando la calificación sea 1.</t>
  </si>
  <si>
    <t>CALIFICACION DEL RIESGO COMBINADO</t>
  </si>
  <si>
    <t>3  ALTO</t>
  </si>
  <si>
    <t>2  MEDIO</t>
  </si>
  <si>
    <t>1  BAJO</t>
  </si>
  <si>
    <t>BAJO 1</t>
  </si>
  <si>
    <t>MEDIO  2</t>
  </si>
  <si>
    <t>ALTO  3</t>
  </si>
  <si>
    <t xml:space="preserve">TIPO </t>
  </si>
  <si>
    <t xml:space="preserve">FRECUENCIA </t>
  </si>
  <si>
    <t xml:space="preserve">OBJETIVO </t>
  </si>
  <si>
    <t xml:space="preserve">CLASE </t>
  </si>
  <si>
    <t xml:space="preserve">CONTROLES </t>
  </si>
  <si>
    <t>CALIFICACION 1</t>
  </si>
  <si>
    <t>CALIFICACION 2</t>
  </si>
  <si>
    <t>CALIFICACION 3</t>
  </si>
  <si>
    <t>Gestión de Cartera</t>
  </si>
  <si>
    <t>Administración de Inversiones</t>
  </si>
  <si>
    <t>Administración de Inventarios</t>
  </si>
  <si>
    <t xml:space="preserve">Administración de Bienes </t>
  </si>
  <si>
    <t xml:space="preserve">Gestión de Deuda Pública y Obligaciones por pagar </t>
  </si>
  <si>
    <t xml:space="preserve">Gestión de Costos y Gastos </t>
  </si>
  <si>
    <t xml:space="preserve">Otros procesos Significativos </t>
  </si>
  <si>
    <t>Gestión Presupuestal, Contractual y del Gasto</t>
  </si>
  <si>
    <t xml:space="preserve">Planeacion y Programación Presupuestal </t>
  </si>
  <si>
    <t>Ejecución  presupuestal</t>
  </si>
  <si>
    <t xml:space="preserve">Constitución y Ejecución de las Reservas Presupuestales y Cuentas por Pagar </t>
  </si>
  <si>
    <t xml:space="preserve">Gestión Financiera y Contable  -   </t>
  </si>
  <si>
    <t>Segregación2</t>
  </si>
  <si>
    <t>EVIDENCIA</t>
  </si>
  <si>
    <t>HALLAZGO_AUDITORIA_ANTERIOR</t>
  </si>
  <si>
    <t>RIESGO INHERENTE</t>
  </si>
  <si>
    <t>Control  apropiado (30%)</t>
  </si>
  <si>
    <t>Tipo (25%)</t>
  </si>
  <si>
    <t>Segregación (25%)</t>
  </si>
  <si>
    <t>Frecuencia (10%)</t>
  </si>
  <si>
    <t>Documentación (5%)</t>
  </si>
  <si>
    <t>Clase (5%)</t>
  </si>
  <si>
    <t>CRÍTICO</t>
  </si>
  <si>
    <t>Crítico</t>
  </si>
  <si>
    <t>Existe evidencia de su uso (20%)</t>
  </si>
  <si>
    <t>PROCESOS</t>
  </si>
  <si>
    <t>Gestión de Recaudo</t>
  </si>
  <si>
    <t xml:space="preserve"> Riesgo Identificado</t>
  </si>
  <si>
    <t>Periodo auditado:</t>
  </si>
  <si>
    <t>Registros que no reflejan la realidad o que no corresponden a la entidad</t>
  </si>
  <si>
    <t>Omisión en el registro de transacciones o hechos ocurridos en la entidad</t>
  </si>
  <si>
    <t>Cantidades, datos o transacciones erroneas o inexactas</t>
  </si>
  <si>
    <t>Registros que no corresponden al periodo.</t>
  </si>
  <si>
    <t>Inadecuada clasificación de operaciones.</t>
  </si>
  <si>
    <t>Sobrestimación del saldo de derechos y obligaciones.</t>
  </si>
  <si>
    <t>Inexistencia de control sobre derechos y obligaciones presentados en el saldo.</t>
  </si>
  <si>
    <t>Subestimación del saldo de derechos y obligaciones.</t>
  </si>
  <si>
    <t>Inadecuada valoración reflejada en los saldos.</t>
  </si>
  <si>
    <t>Revelación inadecuada de la realidad económica.</t>
  </si>
  <si>
    <t>Revelación incompleta de información financiera o presupuestal.</t>
  </si>
  <si>
    <t>Falta de claridad en la información revelada.</t>
  </si>
  <si>
    <t>Cantidades reveladas inadecuadas por su valoración o cálculo.</t>
  </si>
  <si>
    <t>Otro</t>
  </si>
  <si>
    <t>En la auditoría anterior se identificó la misma incorrección (20%)</t>
  </si>
  <si>
    <t>Descripción del control</t>
  </si>
  <si>
    <t>OBSERVACIONES DEL 
EQUIPO AUDITOR:</t>
  </si>
  <si>
    <t>OBSERVACIONES
 DEL SUPERVISOR:</t>
  </si>
  <si>
    <t>#
Riesgo</t>
  </si>
  <si>
    <t>Cuando la calificación menor o igual a 3</t>
  </si>
  <si>
    <t>RIESGO INHERENTE INICIAL</t>
  </si>
  <si>
    <t>Tipo de riesgo de fraude</t>
  </si>
  <si>
    <t>Corrupción</t>
  </si>
  <si>
    <t>Uso indebido a activos</t>
  </si>
  <si>
    <t>Manipulación de estados financieros o presupuestales</t>
  </si>
  <si>
    <t>Oportunidad</t>
  </si>
  <si>
    <t>Incentivos o presión</t>
  </si>
  <si>
    <t>Racionalización</t>
  </si>
  <si>
    <t>RIESGO INHERENTE
FINAL</t>
  </si>
  <si>
    <t>Cumple</t>
  </si>
  <si>
    <t>Cumple parcial</t>
  </si>
  <si>
    <t>No cumple</t>
  </si>
  <si>
    <t>Valoracion CI</t>
  </si>
  <si>
    <t>Condiciones que propician el fraude</t>
  </si>
  <si>
    <t>Documentado</t>
  </si>
  <si>
    <t>No documentado</t>
  </si>
  <si>
    <t>Razonable</t>
  </si>
  <si>
    <t>No razonable</t>
  </si>
  <si>
    <t>Existe</t>
  </si>
  <si>
    <t>No existe</t>
  </si>
  <si>
    <t>Preventivo</t>
  </si>
  <si>
    <t>Correctivo</t>
  </si>
  <si>
    <r>
      <t xml:space="preserve">Condiciones que propician riesgo de </t>
    </r>
    <r>
      <rPr>
        <b/>
        <sz val="10"/>
        <color indexed="8"/>
        <rFont val="Arial"/>
        <family val="2"/>
      </rPr>
      <t>fraude</t>
    </r>
  </si>
  <si>
    <t xml:space="preserve"> </t>
  </si>
  <si>
    <t>Gestión de adquisición, recepción y uso de bienes y servicios</t>
  </si>
  <si>
    <t>Presentación y Revelación de Estados Financieros</t>
  </si>
  <si>
    <t>Leyes y Regulación Relacionada</t>
  </si>
  <si>
    <t>Desarticulación entre planes institucionales y planes de desarrollo y sectoriales.</t>
  </si>
  <si>
    <t>Inadecuada programación y ejecución del ingreso y del gasto.</t>
  </si>
  <si>
    <t>RIESGO INHERENTE FINAL</t>
  </si>
  <si>
    <t>CRITICO</t>
  </si>
  <si>
    <t>RESULTADOS DISEÑO DE CONTROL</t>
  </si>
  <si>
    <t>FRAUDE</t>
  </si>
  <si>
    <t>SIN HALLAZGOS</t>
  </si>
  <si>
    <t>INCORRECCIONES</t>
  </si>
  <si>
    <t>HALLAZGOS SIN INCIDENCIA FISCAL</t>
  </si>
  <si>
    <t>HALLAZGOS CON INCIDENCIA FISCAL</t>
  </si>
  <si>
    <t>Existen incorrecciones  (60%)</t>
  </si>
  <si>
    <t>Gestión Proyectos</t>
  </si>
  <si>
    <t>Inadecuada ejecución del Ingreso y del Gasto</t>
  </si>
  <si>
    <t>Recepción de Bienes o servicios con especificaciones diferentes a lo requerido</t>
  </si>
  <si>
    <t>Destinación diferente del recurso de endeudamiento</t>
  </si>
  <si>
    <t xml:space="preserve">Todas las posibilidades </t>
  </si>
  <si>
    <t>Riesgo Inherente Inicial</t>
  </si>
  <si>
    <t>Puntaje Calificación Final Riesgo Inherente</t>
  </si>
  <si>
    <t>Puntaje Ponderado Diseño de Control</t>
  </si>
  <si>
    <t>CALIFICACIÓN FRAUDE</t>
  </si>
  <si>
    <t>Cuando la calificación sea 3 y no hay riesgo de fraude</t>
  </si>
  <si>
    <t>Cuando la calificación sea 2 y no hay riesgo de fraude</t>
  </si>
  <si>
    <t>Cuando la calificación sea 4, 5 o 6 y existe riesgo de fraude</t>
  </si>
  <si>
    <t>Cuando existe Riesgo de Fraude</t>
  </si>
  <si>
    <t>ADECUADO</t>
  </si>
  <si>
    <t>PARCIAL</t>
  </si>
  <si>
    <t>INADECUADO</t>
  </si>
  <si>
    <t>INEXISTENTE</t>
  </si>
  <si>
    <t>AUTOMATICO</t>
  </si>
  <si>
    <t>MANUAL</t>
  </si>
  <si>
    <t>RAZONABLE</t>
  </si>
  <si>
    <t>NO RAZONABLE</t>
  </si>
  <si>
    <t>EXISTE</t>
  </si>
  <si>
    <t>NO EXISTE</t>
  </si>
  <si>
    <t>DOCUMENTADO</t>
  </si>
  <si>
    <t>NO DOCUMENTADO</t>
  </si>
  <si>
    <t>PREVENTIVO</t>
  </si>
  <si>
    <t>CORRECTIVO</t>
  </si>
  <si>
    <t>OPCIONES POR CITERIO</t>
  </si>
  <si>
    <t>Cuando no existen controles</t>
  </si>
  <si>
    <t>PARCIALMENTE ADECUADO</t>
  </si>
  <si>
    <t>Cuando la calificación sea hasta 1</t>
  </si>
  <si>
    <t>Cuando la calificación sea mayor que 1 y menor o igual que 2</t>
  </si>
  <si>
    <t>Cuando la calificación mayor que 2</t>
  </si>
  <si>
    <t>CON DEFICIENCIAS</t>
  </si>
  <si>
    <t>Cuando la calificación sea mayor que 6</t>
  </si>
  <si>
    <t>Cuando la calificación sea igual o mayor de 3,1 y menor o igual que 6</t>
  </si>
  <si>
    <t>EFICIENTE</t>
  </si>
  <si>
    <t>INEFICIENTE</t>
  </si>
  <si>
    <t>INEFICAZ</t>
  </si>
  <si>
    <t>EFICAZ</t>
  </si>
  <si>
    <t>EFECTIVO</t>
  </si>
  <si>
    <t>INEFECTIVO</t>
  </si>
  <si>
    <t>RANGO DE CALIFICACIÓN</t>
  </si>
  <si>
    <t>CALIFICACIÓN %</t>
  </si>
  <si>
    <t>CONCEPTO</t>
  </si>
  <si>
    <t>&gt;=0 y &lt;=1</t>
  </si>
  <si>
    <t>&gt;1 y &lt;=1,5</t>
  </si>
  <si>
    <t>&gt;1,5 y &lt;=2</t>
  </si>
  <si>
    <t>&gt;2 y &lt;=2,5</t>
  </si>
  <si>
    <t>&gt;2,5 y &lt;3</t>
  </si>
  <si>
    <t>&gt;=3</t>
  </si>
  <si>
    <t>BASE 100%</t>
  </si>
  <si>
    <t>CALIFICACIONES POSIBLES DISEÑO DE CONTROLES - EFICIENCIA</t>
  </si>
  <si>
    <t>CALIFICACIONES POSIBLES EFICACIA DE LOS CONTROLES</t>
  </si>
  <si>
    <t>CALIFICACIONES POSIBLES SOBRE LA CALIDAD Y EFECTIVIDAD DEL CONTROL INTERNO FINANCIERO Y DE GESTIÓN (100%)</t>
  </si>
  <si>
    <r>
      <t>TOTAL CALIDAD Y EFECTIVIDAD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8"/>
        <rFont val="Arial"/>
        <family val="2"/>
      </rPr>
      <t>DEL CONTROL INTERNO FINANCIERO Y DE GESTIÓN</t>
    </r>
  </si>
  <si>
    <t>SEMIAUTOMATICO</t>
  </si>
  <si>
    <t>Existe evidencia de su uso 
(20%)</t>
  </si>
  <si>
    <t>RESULTADO DE LA EFECTIVIDAD DE LOS CONTROLES</t>
  </si>
  <si>
    <t xml:space="preserve">EVALUACIÓN DEL DISEÑO DEL CONTROL (25%) </t>
  </si>
  <si>
    <t>EVALUACIÓN DE LA EFECTIVIDAD DE LOS CONTROLES (75%)</t>
  </si>
  <si>
    <t>Riesgo Fraude</t>
  </si>
  <si>
    <t>RESULTADO  DISEÑO DE CONTROL</t>
  </si>
  <si>
    <t>RIESGO COMBINADO (Riesgo inherente*Diseño del control)</t>
  </si>
  <si>
    <r>
      <rPr>
        <b/>
        <sz val="10"/>
        <color indexed="8"/>
        <rFont val="Arial"/>
        <family val="2"/>
      </rPr>
      <t>Naturaleza riesgo de fraude</t>
    </r>
  </si>
  <si>
    <t>Riesgo 
fraude</t>
  </si>
  <si>
    <t>FASE DE PLANEACIÓN</t>
  </si>
  <si>
    <t>FASE DE EJECUCIÓN</t>
  </si>
  <si>
    <t>N/A</t>
  </si>
  <si>
    <t xml:space="preserve"> De 1.0 a 1.5</t>
  </si>
  <si>
    <t>De &gt; 1.5 a 2.0</t>
  </si>
  <si>
    <t xml:space="preserve">Con deficiencias </t>
  </si>
  <si>
    <t xml:space="preserve"> De &gt; 2.0 a 3.0</t>
  </si>
  <si>
    <t>RIESGO COMBINADO                        (Riesgo inherente*Diseño del control)</t>
  </si>
  <si>
    <t>Rangos de ponderación CFI</t>
  </si>
  <si>
    <t>Vigencia PVCFT</t>
  </si>
  <si>
    <t>Fecha de revisión</t>
  </si>
  <si>
    <t>Equipo Auditor:</t>
  </si>
  <si>
    <t xml:space="preserve">Supervisor: </t>
  </si>
  <si>
    <t>Tarifas no corresponden al servicio prestado</t>
  </si>
  <si>
    <t>xxxxxxxx</t>
  </si>
  <si>
    <t>FACTORES DE RIESGO DE CUMPLIMIENTO</t>
  </si>
  <si>
    <t>Legalidad</t>
  </si>
  <si>
    <t>Eficacia</t>
  </si>
  <si>
    <t>Consistencia de la información</t>
  </si>
  <si>
    <t>Competencia</t>
  </si>
  <si>
    <t>Idoneidad</t>
  </si>
  <si>
    <t>Infraestructura</t>
  </si>
  <si>
    <t>Personal</t>
  </si>
  <si>
    <t>Procesos</t>
  </si>
  <si>
    <t>Tecnología</t>
  </si>
  <si>
    <t>XXXXXX</t>
  </si>
  <si>
    <t>CRITERIO</t>
  </si>
  <si>
    <t>Criterio de evaluación</t>
  </si>
  <si>
    <t>Factor de Riesgo</t>
  </si>
  <si>
    <t>A</t>
  </si>
  <si>
    <t>B</t>
  </si>
  <si>
    <t>C</t>
  </si>
  <si>
    <t>D</t>
  </si>
  <si>
    <t>A.</t>
  </si>
  <si>
    <t>Ambiente de control</t>
  </si>
  <si>
    <t>Criterio de evaluación del componente</t>
  </si>
  <si>
    <t xml:space="preserve">2.
Valoracón </t>
  </si>
  <si>
    <t>3.
Puntaje</t>
  </si>
  <si>
    <t>4.
Observaciones</t>
  </si>
  <si>
    <t>Calificación parcial del componente</t>
  </si>
  <si>
    <t>B.</t>
  </si>
  <si>
    <t>Gestión del riesgos</t>
  </si>
  <si>
    <t>2.
Valoración</t>
  </si>
  <si>
    <t>C.</t>
  </si>
  <si>
    <t>Actividades de control</t>
  </si>
  <si>
    <t>D.</t>
  </si>
  <si>
    <t>Información y comunicación</t>
  </si>
  <si>
    <t>E.</t>
  </si>
  <si>
    <t>Supervisión y monitoreo</t>
  </si>
  <si>
    <t>Calificación componente</t>
  </si>
  <si>
    <t>Valoración CGR</t>
  </si>
  <si>
    <r>
      <t xml:space="preserve">COMPONENTES DE CONTROL INTERNO
</t>
    </r>
    <r>
      <rPr>
        <b/>
        <sz val="16"/>
        <color indexed="8"/>
        <rFont val="Arial"/>
        <family val="2"/>
      </rPr>
      <t xml:space="preserve">(10%) </t>
    </r>
  </si>
  <si>
    <r>
      <t xml:space="preserve">VALORACIÓN DISEÑO DE CONTROL - EFICIENCIA
</t>
    </r>
    <r>
      <rPr>
        <b/>
        <sz val="16"/>
        <color indexed="8"/>
        <rFont val="Arial"/>
        <family val="2"/>
      </rPr>
      <t xml:space="preserve">(20%) </t>
    </r>
  </si>
  <si>
    <t>Tema o asunto auditado:</t>
  </si>
  <si>
    <t>Entidad sujeta de control:</t>
  </si>
  <si>
    <t>00/00/000</t>
  </si>
  <si>
    <t xml:space="preserve">Definición de factores de riesgo </t>
  </si>
  <si>
    <t>Factor de riesgo</t>
  </si>
  <si>
    <t>Definición</t>
  </si>
  <si>
    <t>Que las actividades u operaciones no se hayan realizado de conformidad con las normas que le son aplicables.</t>
  </si>
  <si>
    <t>Que las actividades u operaciones no se realicen o que sus resultados no se logren de manera adecuada y en concordancia con los objetivos y metas previstas.</t>
  </si>
  <si>
    <t>Que las actividades u operaciones se lleven a cabo por fuera de los términos o el plazo establecido para su ejecución.</t>
  </si>
  <si>
    <t>Que la información sobre las actividades u operaciones no refleje la realidad de manera fidedigna: 1) que no incluya la totalidad de las actividades u operaciones, 2) que incluya datos erróneos sobre las mismas, 3) que incluya datos sobre situaciones que no han sucedido en la realidad, o 4) que los datos e información no sean pertinentes y confiables a los fines que se persiguen.</t>
  </si>
  <si>
    <t>Que las actividades u operaciones no sean ordenadas, autorizadas, realizadas, supervisadas y/o controladas por las personas o instancias facultadas para tales efectos.</t>
  </si>
  <si>
    <t>Que las actividades u operaciones sean ordenadas, autorizadas, realizadas, supervisadas y/o controladas por personas que no cuenten con la experiencia, capacitación y/o conocimientos necesarios para hacerlo.</t>
  </si>
  <si>
    <t>Que para la realización de las actividades u operaciones no se cuente con la disponibilidad de recursos y elementos necesarios, o que la capacidad de los recursos y elementos sea insuficiente.</t>
  </si>
  <si>
    <t>Que para la realización de las actividades y operaciones no se cuente con el personal necesario, o que éste no cuente con las condiciones físicas, de salud, o de seguridad suficientes.</t>
  </si>
  <si>
    <t>Que para la realización de las actividades u operaciones no se cuente con un adecuado diseño de procesos o procedimientos, que no exista segregación de funciones e identificación precisa de responsables para su direccionamiento, ejecución, control y evaluación, que los proveedores e insumos (entradas) no sean los más adecuados a los fines que se persiguen, o que los resultados o salidas no estén claramente definidos.</t>
  </si>
  <si>
    <t>Que para la realización de las actividades u operaciones no se cuente la tecnología necesaria.</t>
  </si>
  <si>
    <t>N°</t>
  </si>
  <si>
    <t>xxxxxxxxxxxx</t>
  </si>
  <si>
    <r>
      <t xml:space="preserve">VALORACIÓN  EFECTIVIDAD DE LOS CONTROLES
</t>
    </r>
    <r>
      <rPr>
        <b/>
        <sz val="16"/>
        <color indexed="8"/>
        <rFont val="Arial"/>
        <family val="2"/>
      </rPr>
      <t xml:space="preserve"> (70%)</t>
    </r>
  </si>
  <si>
    <r>
      <t xml:space="preserve">CALIFICACION SOBRE LA CALIDAD Y </t>
    </r>
    <r>
      <rPr>
        <b/>
        <sz val="10"/>
        <rFont val="Arial"/>
        <family val="2"/>
      </rPr>
      <t>EFICIENCIA</t>
    </r>
    <r>
      <rPr>
        <b/>
        <sz val="10"/>
        <color indexed="8"/>
        <rFont val="Arial"/>
        <family val="2"/>
      </rPr>
      <t xml:space="preserve"> DEL CONTROL FISCAL INTERNO  INTERNO DEL ASUNTO O MATERIA</t>
    </r>
  </si>
  <si>
    <t>Socializado (25%)</t>
  </si>
  <si>
    <t>Existen Hallazgos u observaciones  
(60%)</t>
  </si>
  <si>
    <t>En la auditoría anterior se identificó el mismo hallazgo u observación
(20%)</t>
  </si>
  <si>
    <t>Calificación total de control fiscal interno por componentes del aunto o materia a auditar</t>
  </si>
  <si>
    <t>Dependencia:</t>
  </si>
  <si>
    <t>Asunto o materia a auditar:</t>
  </si>
  <si>
    <t xml:space="preserve">Supervisor o quien haga sus veces (Revisión) </t>
  </si>
  <si>
    <t>Responsable/Líder de auditoría:</t>
  </si>
  <si>
    <t>Fecha elaboración:</t>
  </si>
  <si>
    <t>Auditor(es):</t>
  </si>
  <si>
    <t>Fecha revisión:</t>
  </si>
  <si>
    <t>ATENCIÓN: Este archivo debe ser utilizado en versiones Excel 2007 o superiores.</t>
  </si>
  <si>
    <t>¿Se dispone de las condiciones mínimas para el ejercicio del control interno, el compromiso, liderazgo y los lineamientos de la alta dirección son adecuados y propician el control a la ejecución del PAE?</t>
  </si>
  <si>
    <t>¿Se identifican, evaluan y gestionan eventos potenciales, tanto internos como externos que puedan afectar los objetivos del PAE?</t>
  </si>
  <si>
    <t>¿Se tienen implementados controles documentados y efectivos para el tratamiento de los riesgos que afectan al PAE?</t>
  </si>
  <si>
    <t>¿Las políticas, directrices y mecanismos de consecución, captura,
procesamiento y generación de datos dentro y en el entorno de la entidad, satisfacen la necesidad de divulgar los resultados, de mostrar mejoras en la gestión administrativa y procurar que la información y la comunicación del PAE y de cada proceso sea adecuada a las necesidades específicas de los grupos de valor y grupos de interés?</t>
  </si>
  <si>
    <t>¿La autoevaluación y la evaluación independiente son insumos para emprender acciones para subsanar las deficiencias detectadas y encaminarse en la mejora continua?</t>
  </si>
  <si>
    <t>Se puede presentar la entrega de alimentos en mal estado</t>
  </si>
  <si>
    <t>Publicidad del proceso de selección</t>
  </si>
  <si>
    <t>Supervisión</t>
  </si>
  <si>
    <t>Efectividad</t>
  </si>
  <si>
    <t>Principios de la contratación estatal, de la función administrativa y de la vigilancia y el control fiscal.</t>
  </si>
  <si>
    <t>Eficiencia</t>
  </si>
  <si>
    <t>Se pueden presentar sobrecostos en la contratación</t>
  </si>
  <si>
    <t>CONTRALORÍA GENERAL DE SANTANDER</t>
  </si>
  <si>
    <t>RECF-34-01 AC RIESGOS Y CONTROLES</t>
  </si>
  <si>
    <t>Versión:  01.20</t>
  </si>
  <si>
    <t>Fecha: 30- 09 -21</t>
  </si>
  <si>
    <t>Código: RECF-34-01</t>
  </si>
  <si>
    <t>Proceso Gestión de Control Fiscal                 
PAPEL DE TRABAJO  
RIESGOS, CONTROLES Y EVALUACIÓN DE CONTROL FISCAL INTERNO 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</si>
</sst>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0.000"/>
    <numFmt numFmtId="165" formatCode="0.0"/>
    <numFmt numFmtId="166" formatCode="#,##0.0"/>
    <numFmt numFmtId="167" formatCode="0.0000"/>
    <numFmt numFmtId="168" formatCode="#,##0.0000"/>
    <numFmt numFmtId="169" formatCode="#,##0.000"/>
    <numFmt numFmtId="170" formatCode="dd\-mmm\-yyyy"/>
  </numFmts>
  <fonts count="79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9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28"/>
      <name val="Arial"/>
      <family val="2"/>
    </font>
    <font>
      <b/>
      <sz val="26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6"/>
      <color indexed="8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Calibri"/>
      <family val="2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3"/>
      <name val="Arial"/>
      <family val="2"/>
    </font>
    <font>
      <sz val="10"/>
      <color theme="1"/>
      <name val="Arial"/>
      <family val="2"/>
    </font>
    <font>
      <sz val="9"/>
      <color rgb="FFFFFF00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sz val="9"/>
      <color rgb="FF92D050"/>
      <name val="Arial"/>
      <family val="2"/>
    </font>
    <font>
      <sz val="9"/>
      <color theme="0"/>
      <name val="Arial"/>
      <family val="2"/>
    </font>
    <font>
      <b/>
      <sz val="18"/>
      <color theme="1"/>
      <name val="Arial"/>
      <family val="2"/>
    </font>
    <font>
      <sz val="12"/>
      <color rgb="FF00000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0"/>
      <color theme="1"/>
      <name val="Arial"/>
      <family val="2"/>
    </font>
    <font>
      <b/>
      <u/>
      <sz val="11"/>
      <color theme="1"/>
      <name val="Calibri"/>
      <family val="2"/>
      <scheme val="minor"/>
    </font>
    <font>
      <b/>
      <sz val="12"/>
      <color rgb="FFFF0000"/>
      <name val="Arial"/>
      <family val="2"/>
    </font>
    <font>
      <b/>
      <sz val="11"/>
      <color rgb="FFFF0000"/>
      <name val="Calibri"/>
      <family val="2"/>
      <scheme val="minor"/>
    </font>
    <font>
      <sz val="11"/>
      <color rgb="FF212121"/>
      <name val="Arial"/>
      <family val="2"/>
    </font>
    <font>
      <b/>
      <sz val="9"/>
      <color theme="0"/>
      <name val="Arial"/>
      <family val="2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0"/>
      <color theme="0"/>
      <name val="Arial"/>
      <family val="2"/>
    </font>
    <font>
      <b/>
      <sz val="10"/>
      <color rgb="FF000000"/>
      <name val="Arial Black"/>
      <family val="2"/>
    </font>
    <font>
      <b/>
      <sz val="10"/>
      <name val="Calibri"/>
      <family val="2"/>
      <scheme val="minor"/>
    </font>
    <font>
      <sz val="9"/>
      <color rgb="FF000000"/>
      <name val="Arial"/>
      <family val="2"/>
    </font>
    <font>
      <sz val="9"/>
      <name val="Calibri"/>
      <family val="2"/>
      <scheme val="minor"/>
    </font>
    <font>
      <sz val="3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3"/>
      <name val="Calibri"/>
      <family val="2"/>
      <scheme val="minor"/>
    </font>
    <font>
      <sz val="3"/>
      <name val="Calibri"/>
      <family val="2"/>
      <scheme val="minor"/>
    </font>
    <font>
      <u/>
      <sz val="9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FF0000"/>
      <name val="Arial"/>
      <family val="2"/>
    </font>
    <font>
      <b/>
      <sz val="16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0" tint="-0.499984740745262"/>
      <name val="Arial"/>
      <family val="2"/>
    </font>
    <font>
      <b/>
      <sz val="11"/>
      <name val="Calibri"/>
      <family val="2"/>
      <scheme val="minor"/>
    </font>
    <font>
      <sz val="11"/>
      <color rgb="FFFF0000"/>
      <name val="Arial"/>
      <family val="2"/>
    </font>
    <font>
      <b/>
      <sz val="12"/>
      <color rgb="FF000000"/>
      <name val="Calibri"/>
      <family val="2"/>
      <scheme val="minor"/>
    </font>
    <font>
      <sz val="3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3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u/>
      <sz val="12"/>
      <color rgb="FFC00000"/>
      <name val="Calibri"/>
      <family val="2"/>
      <scheme val="minor"/>
    </font>
  </fonts>
  <fills count="32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EDEDED"/>
        <bgColor rgb="FF000000"/>
      </patternFill>
    </fill>
    <fill>
      <patternFill patternType="solid">
        <fgColor rgb="FFFEF6F3"/>
        <bgColor indexed="64"/>
      </patternFill>
    </fill>
    <fill>
      <patternFill patternType="solid">
        <fgColor rgb="FFFEF6F3"/>
        <bgColor rgb="FF000000"/>
      </patternFill>
    </fill>
    <fill>
      <patternFill patternType="solid">
        <fgColor theme="6" tint="0.79998168889431442"/>
        <bgColor rgb="FF000000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34998626667073579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C000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theme="7"/>
      </left>
      <right style="thin">
        <color theme="7"/>
      </right>
      <top style="thin">
        <color theme="7"/>
      </top>
      <bottom style="thin">
        <color theme="7"/>
      </bottom>
      <diagonal/>
    </border>
    <border>
      <left style="thin">
        <color theme="7"/>
      </left>
      <right style="medium">
        <color indexed="64"/>
      </right>
      <top style="thin">
        <color theme="7"/>
      </top>
      <bottom style="thin">
        <color theme="7"/>
      </bottom>
      <diagonal/>
    </border>
    <border>
      <left style="thin">
        <color theme="7"/>
      </left>
      <right style="thin">
        <color theme="7"/>
      </right>
      <top/>
      <bottom style="thin">
        <color theme="7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7"/>
      </left>
      <right/>
      <top style="thin">
        <color theme="7"/>
      </top>
      <bottom style="thin">
        <color theme="7"/>
      </bottom>
      <diagonal/>
    </border>
    <border>
      <left/>
      <right/>
      <top style="thin">
        <color theme="7"/>
      </top>
      <bottom style="thin">
        <color theme="7"/>
      </bottom>
      <diagonal/>
    </border>
    <border>
      <left style="medium">
        <color indexed="64"/>
      </left>
      <right style="thin">
        <color theme="7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8" fillId="2" borderId="48" applyNumberFormat="0" applyAlignment="0" applyProtection="0"/>
    <xf numFmtId="0" fontId="1" fillId="0" borderId="0"/>
  </cellStyleXfs>
  <cellXfs count="491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1" fillId="3" borderId="2" xfId="0" applyFont="1" applyFill="1" applyBorder="1" applyAlignment="1">
      <alignment horizontal="center" vertical="center"/>
    </xf>
    <xf numFmtId="0" fontId="21" fillId="4" borderId="3" xfId="0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2" fillId="5" borderId="1" xfId="0" applyFont="1" applyFill="1" applyBorder="1" applyAlignment="1">
      <alignment vertical="center"/>
    </xf>
    <xf numFmtId="0" fontId="22" fillId="5" borderId="1" xfId="0" applyFont="1" applyFill="1" applyBorder="1" applyAlignment="1">
      <alignment horizontal="center" vertical="center"/>
    </xf>
    <xf numFmtId="0" fontId="23" fillId="6" borderId="49" xfId="0" applyFont="1" applyFill="1" applyBorder="1" applyAlignment="1">
      <alignment horizontal="left" vertical="center" wrapText="1"/>
    </xf>
    <xf numFmtId="0" fontId="23" fillId="6" borderId="50" xfId="0" applyFont="1" applyFill="1" applyBorder="1" applyAlignment="1">
      <alignment horizontal="left" vertical="center" wrapText="1"/>
    </xf>
    <xf numFmtId="0" fontId="22" fillId="7" borderId="1" xfId="0" applyFont="1" applyFill="1" applyBorder="1" applyAlignment="1">
      <alignment vertical="center"/>
    </xf>
    <xf numFmtId="0" fontId="24" fillId="7" borderId="1" xfId="0" applyFont="1" applyFill="1" applyBorder="1" applyAlignment="1">
      <alignment vertical="center"/>
    </xf>
    <xf numFmtId="0" fontId="22" fillId="5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4" xfId="0" applyBorder="1" applyAlignment="1">
      <alignment horizontal="left" vertical="center"/>
    </xf>
    <xf numFmtId="0" fontId="2" fillId="8" borderId="5" xfId="0" applyFont="1" applyFill="1" applyBorder="1" applyAlignment="1">
      <alignment vertical="center" wrapText="1"/>
    </xf>
    <xf numFmtId="0" fontId="2" fillId="8" borderId="6" xfId="0" applyFont="1" applyFill="1" applyBorder="1" applyAlignment="1">
      <alignment vertical="center" wrapText="1"/>
    </xf>
    <xf numFmtId="0" fontId="24" fillId="0" borderId="0" xfId="0" applyFont="1" applyFill="1" applyBorder="1" applyAlignment="1" applyProtection="1">
      <alignment horizontal="center" vertical="center"/>
      <protection hidden="1"/>
    </xf>
    <xf numFmtId="0" fontId="24" fillId="0" borderId="0" xfId="0" applyFont="1" applyFill="1" applyAlignment="1" applyProtection="1">
      <alignment horizontal="center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24" fillId="0" borderId="0" xfId="0" applyFont="1" applyAlignment="1" applyProtection="1">
      <alignment horizontal="center" vertical="center" wrapText="1"/>
      <protection hidden="1"/>
    </xf>
    <xf numFmtId="0" fontId="24" fillId="0" borderId="0" xfId="0" applyFont="1" applyBorder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center" vertical="center"/>
      <protection hidden="1"/>
    </xf>
    <xf numFmtId="0" fontId="26" fillId="0" borderId="1" xfId="0" applyFont="1" applyFill="1" applyBorder="1" applyAlignment="1" applyProtection="1">
      <alignment horizontal="center" vertical="center" wrapText="1"/>
      <protection locked="0"/>
    </xf>
    <xf numFmtId="0" fontId="26" fillId="0" borderId="7" xfId="0" applyFont="1" applyFill="1" applyBorder="1" applyAlignment="1" applyProtection="1">
      <alignment horizontal="center" vertical="center" wrapText="1"/>
      <protection locked="0"/>
    </xf>
    <xf numFmtId="0" fontId="27" fillId="0" borderId="7" xfId="0" applyNumberFormat="1" applyFont="1" applyFill="1" applyBorder="1" applyAlignment="1" applyProtection="1">
      <alignment horizontal="center" vertical="center" wrapText="1"/>
      <protection hidden="1"/>
    </xf>
    <xf numFmtId="2" fontId="26" fillId="0" borderId="7" xfId="0" applyNumberFormat="1" applyFont="1" applyFill="1" applyBorder="1" applyAlignment="1" applyProtection="1">
      <alignment horizontal="center" vertical="center" wrapText="1"/>
      <protection hidden="1"/>
    </xf>
    <xf numFmtId="0" fontId="26" fillId="7" borderId="1" xfId="0" applyFont="1" applyFill="1" applyBorder="1" applyAlignment="1" applyProtection="1">
      <alignment horizontal="center" vertical="center" wrapText="1"/>
      <protection hidden="1"/>
    </xf>
    <xf numFmtId="0" fontId="2" fillId="9" borderId="7" xfId="0" applyFont="1" applyFill="1" applyBorder="1" applyAlignment="1" applyProtection="1">
      <alignment horizontal="center" vertical="center" wrapText="1"/>
      <protection hidden="1"/>
    </xf>
    <xf numFmtId="0" fontId="26" fillId="0" borderId="1" xfId="0" applyFont="1" applyFill="1" applyBorder="1" applyAlignment="1" applyProtection="1">
      <alignment horizontal="center" vertical="center" wrapText="1"/>
      <protection hidden="1"/>
    </xf>
    <xf numFmtId="0" fontId="26" fillId="3" borderId="7" xfId="0" applyFont="1" applyFill="1" applyBorder="1" applyAlignment="1" applyProtection="1">
      <alignment horizontal="center" vertical="center" wrapText="1"/>
      <protection hidden="1"/>
    </xf>
    <xf numFmtId="1" fontId="28" fillId="9" borderId="7" xfId="0" applyNumberFormat="1" applyFont="1" applyFill="1" applyBorder="1" applyAlignment="1" applyProtection="1">
      <alignment horizontal="center" vertical="center" wrapText="1"/>
      <protection hidden="1"/>
    </xf>
    <xf numFmtId="0" fontId="26" fillId="0" borderId="7" xfId="0" applyFont="1" applyFill="1" applyBorder="1" applyAlignment="1" applyProtection="1">
      <alignment horizontal="center" vertical="center" wrapText="1"/>
      <protection locked="0" hidden="1"/>
    </xf>
    <xf numFmtId="0" fontId="26" fillId="0" borderId="7" xfId="0" applyFont="1" applyFill="1" applyBorder="1" applyAlignment="1" applyProtection="1">
      <alignment horizontal="center" vertical="center" wrapText="1"/>
      <protection hidden="1"/>
    </xf>
    <xf numFmtId="0" fontId="26" fillId="0" borderId="1" xfId="0" applyFont="1" applyFill="1" applyBorder="1" applyAlignment="1" applyProtection="1">
      <alignment horizontal="center" vertical="center" wrapText="1"/>
      <protection locked="0" hidden="1"/>
    </xf>
    <xf numFmtId="0" fontId="26" fillId="0" borderId="1" xfId="0" applyFont="1" applyFill="1" applyBorder="1" applyAlignment="1" applyProtection="1">
      <alignment horizontal="center" vertical="center"/>
      <protection locked="0"/>
    </xf>
    <xf numFmtId="0" fontId="25" fillId="9" borderId="0" xfId="0" applyFont="1" applyFill="1" applyBorder="1" applyAlignment="1" applyProtection="1">
      <alignment vertical="center"/>
      <protection hidden="1"/>
    </xf>
    <xf numFmtId="0" fontId="29" fillId="9" borderId="0" xfId="0" applyFont="1" applyFill="1" applyBorder="1" applyAlignment="1" applyProtection="1">
      <alignment vertical="center" wrapText="1"/>
      <protection hidden="1"/>
    </xf>
    <xf numFmtId="0" fontId="8" fillId="9" borderId="5" xfId="0" applyFont="1" applyFill="1" applyBorder="1" applyAlignment="1" applyProtection="1">
      <alignment horizontal="left" vertical="center"/>
      <protection hidden="1"/>
    </xf>
    <xf numFmtId="0" fontId="8" fillId="9" borderId="0" xfId="0" applyFont="1" applyFill="1" applyBorder="1" applyAlignment="1" applyProtection="1">
      <alignment horizontal="left" vertical="center"/>
      <protection hidden="1"/>
    </xf>
    <xf numFmtId="0" fontId="9" fillId="9" borderId="0" xfId="0" applyFont="1" applyFill="1" applyBorder="1" applyAlignment="1" applyProtection="1">
      <alignment horizontal="center" vertical="center"/>
      <protection hidden="1"/>
    </xf>
    <xf numFmtId="0" fontId="30" fillId="9" borderId="0" xfId="0" applyFont="1" applyFill="1" applyBorder="1" applyAlignment="1" applyProtection="1">
      <alignment horizontal="center" vertical="center"/>
      <protection hidden="1"/>
    </xf>
    <xf numFmtId="2" fontId="31" fillId="9" borderId="0" xfId="0" applyNumberFormat="1" applyFont="1" applyFill="1" applyBorder="1" applyAlignment="1" applyProtection="1">
      <alignment vertical="center" wrapText="1"/>
      <protection hidden="1"/>
    </xf>
    <xf numFmtId="0" fontId="32" fillId="9" borderId="0" xfId="0" applyFont="1" applyFill="1" applyBorder="1" applyAlignment="1" applyProtection="1">
      <alignment vertical="center"/>
      <protection hidden="1"/>
    </xf>
    <xf numFmtId="0" fontId="33" fillId="7" borderId="1" xfId="0" applyFont="1" applyFill="1" applyBorder="1" applyAlignment="1" applyProtection="1">
      <alignment horizontal="center" vertical="center" wrapText="1"/>
      <protection hidden="1"/>
    </xf>
    <xf numFmtId="0" fontId="2" fillId="0" borderId="7" xfId="0" applyFont="1" applyFill="1" applyBorder="1" applyAlignment="1" applyProtection="1">
      <alignment horizontal="center" vertical="center" wrapText="1"/>
      <protection hidden="1"/>
    </xf>
    <xf numFmtId="2" fontId="31" fillId="5" borderId="2" xfId="0" applyNumberFormat="1" applyFont="1" applyFill="1" applyBorder="1" applyAlignment="1" applyProtection="1">
      <alignment horizontal="center" vertical="center" wrapText="1"/>
      <protection hidden="1"/>
    </xf>
    <xf numFmtId="1" fontId="26" fillId="0" borderId="1" xfId="0" applyNumberFormat="1" applyFont="1" applyFill="1" applyBorder="1" applyAlignment="1" applyProtection="1">
      <alignment horizontal="center" vertical="center" wrapText="1"/>
      <protection hidden="1"/>
    </xf>
    <xf numFmtId="165" fontId="24" fillId="9" borderId="0" xfId="0" applyNumberFormat="1" applyFont="1" applyFill="1" applyBorder="1" applyAlignment="1" applyProtection="1">
      <alignment horizontal="left" vertical="center"/>
      <protection hidden="1"/>
    </xf>
    <xf numFmtId="2" fontId="24" fillId="0" borderId="0" xfId="0" applyNumberFormat="1" applyFont="1" applyFill="1" applyAlignment="1" applyProtection="1">
      <alignment horizontal="center" vertical="center"/>
      <protection hidden="1"/>
    </xf>
    <xf numFmtId="0" fontId="0" fillId="0" borderId="0" xfId="0" applyBorder="1" applyAlignment="1">
      <alignment horizontal="center" vertical="center"/>
    </xf>
    <xf numFmtId="0" fontId="5" fillId="9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166" fontId="26" fillId="10" borderId="1" xfId="0" applyNumberFormat="1" applyFont="1" applyFill="1" applyBorder="1" applyAlignment="1" applyProtection="1">
      <alignment horizontal="center" vertical="center" wrapText="1"/>
      <protection hidden="1"/>
    </xf>
    <xf numFmtId="0" fontId="20" fillId="0" borderId="8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34" fillId="0" borderId="0" xfId="0" applyFont="1" applyAlignment="1">
      <alignment vertical="center"/>
    </xf>
    <xf numFmtId="0" fontId="26" fillId="9" borderId="0" xfId="0" applyFont="1" applyFill="1" applyAlignment="1">
      <alignment vertical="center"/>
    </xf>
    <xf numFmtId="0" fontId="23" fillId="6" borderId="51" xfId="0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3" borderId="0" xfId="0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4" borderId="12" xfId="0" applyFill="1" applyBorder="1" applyAlignment="1">
      <alignment vertical="center"/>
    </xf>
    <xf numFmtId="0" fontId="0" fillId="4" borderId="13" xfId="0" applyFill="1" applyBorder="1" applyAlignment="1">
      <alignment vertical="center"/>
    </xf>
    <xf numFmtId="0" fontId="0" fillId="9" borderId="1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11" borderId="0" xfId="0" applyFill="1" applyAlignment="1">
      <alignment vertical="center"/>
    </xf>
    <xf numFmtId="0" fontId="0" fillId="8" borderId="0" xfId="0" applyFill="1" applyAlignment="1">
      <alignment vertical="center"/>
    </xf>
    <xf numFmtId="0" fontId="0" fillId="3" borderId="0" xfId="0" applyFill="1" applyAlignment="1">
      <alignment vertical="center"/>
    </xf>
    <xf numFmtId="0" fontId="0" fillId="4" borderId="0" xfId="0" applyFill="1" applyAlignment="1">
      <alignment vertical="center"/>
    </xf>
    <xf numFmtId="0" fontId="20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0" fontId="35" fillId="0" borderId="0" xfId="2" applyNumberFormat="1" applyFont="1" applyFill="1" applyBorder="1" applyAlignment="1" applyProtection="1">
      <alignment vertical="top"/>
      <protection locked="0"/>
    </xf>
    <xf numFmtId="0" fontId="2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/>
    </xf>
    <xf numFmtId="0" fontId="20" fillId="8" borderId="1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0" fillId="8" borderId="1" xfId="0" applyFill="1" applyBorder="1" applyAlignment="1">
      <alignment horizontal="center" vertical="center"/>
    </xf>
    <xf numFmtId="165" fontId="26" fillId="0" borderId="1" xfId="0" applyNumberFormat="1" applyFont="1" applyFill="1" applyBorder="1" applyAlignment="1" applyProtection="1">
      <alignment horizontal="center" vertical="center" wrapText="1"/>
      <protection hidden="1"/>
    </xf>
    <xf numFmtId="165" fontId="32" fillId="0" borderId="14" xfId="0" applyNumberFormat="1" applyFont="1" applyFill="1" applyBorder="1" applyAlignment="1" applyProtection="1">
      <alignment horizontal="center" vertical="center" wrapText="1"/>
      <protection hidden="1"/>
    </xf>
    <xf numFmtId="9" fontId="11" fillId="0" borderId="0" xfId="0" applyNumberFormat="1" applyFont="1" applyFill="1" applyBorder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justify" vertical="center"/>
      <protection hidden="1"/>
    </xf>
    <xf numFmtId="0" fontId="0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4" borderId="0" xfId="0" applyFont="1" applyFill="1" applyAlignment="1">
      <alignment vertical="center"/>
    </xf>
    <xf numFmtId="0" fontId="19" fillId="0" borderId="0" xfId="0" applyFont="1" applyAlignment="1">
      <alignment vertical="center"/>
    </xf>
    <xf numFmtId="0" fontId="24" fillId="0" borderId="0" xfId="0" applyFont="1" applyAlignment="1" applyProtection="1">
      <alignment vertical="center"/>
      <protection hidden="1"/>
    </xf>
    <xf numFmtId="0" fontId="32" fillId="0" borderId="0" xfId="0" applyFont="1" applyAlignment="1" applyProtection="1">
      <alignment horizontal="center" vertical="center"/>
      <protection hidden="1"/>
    </xf>
    <xf numFmtId="0" fontId="32" fillId="0" borderId="0" xfId="0" applyFont="1" applyBorder="1" applyAlignment="1" applyProtection="1">
      <alignment horizontal="center" vertical="center"/>
      <protection hidden="1"/>
    </xf>
    <xf numFmtId="0" fontId="32" fillId="0" borderId="0" xfId="0" applyFont="1" applyFill="1" applyBorder="1" applyAlignment="1" applyProtection="1">
      <alignment horizontal="center" vertical="center"/>
      <protection hidden="1"/>
    </xf>
    <xf numFmtId="0" fontId="24" fillId="0" borderId="0" xfId="0" applyFont="1" applyBorder="1" applyAlignment="1" applyProtection="1">
      <alignment vertical="center"/>
      <protection locked="0"/>
    </xf>
    <xf numFmtId="0" fontId="24" fillId="0" borderId="0" xfId="0" applyFont="1" applyFill="1" applyBorder="1" applyAlignment="1" applyProtection="1">
      <alignment vertical="center"/>
      <protection locked="0"/>
    </xf>
    <xf numFmtId="0" fontId="24" fillId="0" borderId="0" xfId="0" applyFont="1" applyBorder="1" applyAlignment="1" applyProtection="1">
      <alignment vertical="center"/>
      <protection hidden="1"/>
    </xf>
    <xf numFmtId="0" fontId="37" fillId="0" borderId="0" xfId="0" applyFont="1" applyAlignment="1" applyProtection="1">
      <alignment vertical="center"/>
      <protection hidden="1"/>
    </xf>
    <xf numFmtId="0" fontId="19" fillId="0" borderId="0" xfId="0" applyFont="1" applyBorder="1" applyAlignment="1">
      <alignment horizontal="center" vertical="center"/>
    </xf>
    <xf numFmtId="0" fontId="0" fillId="11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20" fillId="0" borderId="1" xfId="0" applyFont="1" applyBorder="1" applyAlignment="1">
      <alignment vertical="center"/>
    </xf>
    <xf numFmtId="0" fontId="0" fillId="0" borderId="0" xfId="0" applyFill="1" applyAlignment="1">
      <alignment vertical="center"/>
    </xf>
    <xf numFmtId="9" fontId="33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0" fillId="5" borderId="1" xfId="0" applyFont="1" applyFill="1" applyBorder="1" applyAlignment="1">
      <alignment vertical="center"/>
    </xf>
    <xf numFmtId="0" fontId="33" fillId="12" borderId="15" xfId="0" applyFont="1" applyFill="1" applyBorder="1" applyAlignment="1" applyProtection="1">
      <alignment horizontal="center" vertical="center" wrapText="1"/>
      <protection hidden="1"/>
    </xf>
    <xf numFmtId="0" fontId="0" fillId="0" borderId="0" xfId="0" applyFill="1" applyBorder="1" applyAlignment="1">
      <alignment horizontal="left" vertical="center"/>
    </xf>
    <xf numFmtId="0" fontId="20" fillId="0" borderId="1" xfId="0" applyFont="1" applyBorder="1" applyAlignment="1">
      <alignment horizontal="center" vertical="center"/>
    </xf>
    <xf numFmtId="0" fontId="26" fillId="0" borderId="1" xfId="0" applyFont="1" applyFill="1" applyBorder="1" applyAlignment="1" applyProtection="1">
      <alignment horizontal="left" vertical="center" wrapText="1"/>
      <protection locked="0" hidden="1"/>
    </xf>
    <xf numFmtId="0" fontId="14" fillId="12" borderId="15" xfId="0" applyFont="1" applyFill="1" applyBorder="1" applyAlignment="1" applyProtection="1">
      <alignment horizontal="center" vertical="center" wrapText="1"/>
      <protection hidden="1"/>
    </xf>
    <xf numFmtId="0" fontId="0" fillId="0" borderId="1" xfId="0" applyFont="1" applyBorder="1" applyAlignment="1">
      <alignment vertical="center"/>
    </xf>
    <xf numFmtId="0" fontId="38" fillId="8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39" fillId="0" borderId="0" xfId="0" applyFont="1" applyAlignment="1">
      <alignment vertical="center"/>
    </xf>
    <xf numFmtId="0" fontId="39" fillId="8" borderId="0" xfId="0" applyFont="1" applyFill="1" applyAlignment="1">
      <alignment vertical="center"/>
    </xf>
    <xf numFmtId="0" fontId="0" fillId="13" borderId="0" xfId="0" applyFill="1" applyAlignment="1">
      <alignment horizontal="center" vertical="center"/>
    </xf>
    <xf numFmtId="0" fontId="0" fillId="14" borderId="0" xfId="0" applyFill="1" applyAlignment="1">
      <alignment vertical="center"/>
    </xf>
    <xf numFmtId="0" fontId="40" fillId="0" borderId="0" xfId="0" applyFont="1" applyAlignment="1">
      <alignment vertical="center"/>
    </xf>
    <xf numFmtId="0" fontId="20" fillId="0" borderId="1" xfId="0" applyFont="1" applyBorder="1" applyAlignment="1">
      <alignment horizontal="center" vertical="center"/>
    </xf>
    <xf numFmtId="0" fontId="24" fillId="4" borderId="1" xfId="0" applyFont="1" applyFill="1" applyBorder="1" applyAlignment="1" applyProtection="1">
      <alignment horizontal="center" vertical="center"/>
      <protection hidden="1"/>
    </xf>
    <xf numFmtId="0" fontId="24" fillId="3" borderId="1" xfId="0" applyFont="1" applyFill="1" applyBorder="1" applyAlignment="1" applyProtection="1">
      <alignment horizontal="center" vertical="center"/>
      <protection hidden="1"/>
    </xf>
    <xf numFmtId="0" fontId="41" fillId="8" borderId="1" xfId="0" applyFont="1" applyFill="1" applyBorder="1" applyAlignment="1" applyProtection="1">
      <alignment horizontal="center" vertical="center"/>
      <protection hidden="1"/>
    </xf>
    <xf numFmtId="0" fontId="41" fillId="11" borderId="1" xfId="0" applyFont="1" applyFill="1" applyBorder="1" applyAlignment="1" applyProtection="1">
      <alignment horizontal="center" vertical="center"/>
      <protection hidden="1"/>
    </xf>
    <xf numFmtId="9" fontId="0" fillId="0" borderId="1" xfId="0" applyNumberFormat="1" applyBorder="1" applyAlignment="1">
      <alignment horizontal="center" vertical="center"/>
    </xf>
    <xf numFmtId="0" fontId="0" fillId="0" borderId="1" xfId="0" applyFont="1" applyFill="1" applyBorder="1" applyAlignment="1" applyProtection="1">
      <alignment horizontal="center" vertical="center"/>
      <protection hidden="1"/>
    </xf>
    <xf numFmtId="0" fontId="26" fillId="0" borderId="0" xfId="0" applyFont="1" applyFill="1" applyBorder="1" applyAlignment="1" applyProtection="1">
      <alignment horizontal="center" vertical="center" wrapText="1"/>
      <protection locked="0"/>
    </xf>
    <xf numFmtId="0" fontId="42" fillId="15" borderId="1" xfId="0" applyFont="1" applyFill="1" applyBorder="1" applyAlignment="1" applyProtection="1">
      <alignment horizontal="center" vertical="center" wrapText="1"/>
      <protection hidden="1"/>
    </xf>
    <xf numFmtId="0" fontId="33" fillId="10" borderId="15" xfId="0" applyFont="1" applyFill="1" applyBorder="1" applyAlignment="1" applyProtection="1">
      <alignment horizontal="center" vertical="center" wrapText="1"/>
      <protection hidden="1"/>
    </xf>
    <xf numFmtId="166" fontId="26" fillId="10" borderId="7" xfId="0" applyNumberFormat="1" applyFont="1" applyFill="1" applyBorder="1" applyAlignment="1" applyProtection="1">
      <alignment horizontal="center" vertical="center" wrapText="1"/>
      <protection hidden="1"/>
    </xf>
    <xf numFmtId="0" fontId="26" fillId="7" borderId="7" xfId="0" applyFont="1" applyFill="1" applyBorder="1" applyAlignment="1" applyProtection="1">
      <alignment horizontal="center" vertical="center" wrapText="1"/>
      <protection hidden="1"/>
    </xf>
    <xf numFmtId="0" fontId="10" fillId="0" borderId="1" xfId="2" applyFont="1" applyBorder="1" applyAlignment="1" applyProtection="1">
      <alignment horizontal="center" vertical="center" wrapText="1"/>
      <protection locked="0"/>
    </xf>
    <xf numFmtId="0" fontId="22" fillId="0" borderId="16" xfId="0" applyFont="1" applyBorder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  <protection locked="0"/>
    </xf>
    <xf numFmtId="0" fontId="24" fillId="16" borderId="0" xfId="0" applyFont="1" applyFill="1" applyAlignment="1" applyProtection="1">
      <alignment horizontal="center" vertical="center"/>
      <protection locked="0"/>
    </xf>
    <xf numFmtId="0" fontId="43" fillId="0" borderId="0" xfId="0" applyFont="1" applyAlignment="1" applyProtection="1">
      <alignment vertical="center" wrapText="1"/>
      <protection hidden="1"/>
    </xf>
    <xf numFmtId="0" fontId="22" fillId="0" borderId="17" xfId="0" applyFont="1" applyBorder="1" applyAlignment="1" applyProtection="1">
      <alignment vertical="center"/>
      <protection locked="0"/>
    </xf>
    <xf numFmtId="0" fontId="22" fillId="0" borderId="18" xfId="0" applyFont="1" applyBorder="1" applyAlignment="1" applyProtection="1">
      <alignment vertical="center"/>
      <protection locked="0"/>
    </xf>
    <xf numFmtId="0" fontId="6" fillId="0" borderId="0" xfId="2" applyFont="1" applyAlignment="1" applyProtection="1">
      <alignment vertical="center"/>
      <protection locked="0"/>
    </xf>
    <xf numFmtId="0" fontId="6" fillId="9" borderId="0" xfId="2" applyFont="1" applyFill="1" applyAlignment="1" applyProtection="1">
      <alignment vertical="center"/>
      <protection locked="0"/>
    </xf>
    <xf numFmtId="0" fontId="44" fillId="0" borderId="0" xfId="0" applyFont="1" applyFill="1" applyBorder="1" applyAlignment="1" applyProtection="1">
      <alignment horizontal="center" vertical="center" wrapText="1"/>
      <protection hidden="1"/>
    </xf>
    <xf numFmtId="0" fontId="28" fillId="0" borderId="0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>
      <alignment vertical="center"/>
    </xf>
    <xf numFmtId="0" fontId="33" fillId="10" borderId="19" xfId="0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Alignment="1" applyProtection="1">
      <alignment vertical="center"/>
      <protection locked="0"/>
    </xf>
    <xf numFmtId="0" fontId="45" fillId="17" borderId="20" xfId="0" applyFont="1" applyFill="1" applyBorder="1" applyAlignment="1">
      <alignment horizontal="center" vertical="center"/>
    </xf>
    <xf numFmtId="0" fontId="45" fillId="17" borderId="21" xfId="0" applyFont="1" applyFill="1" applyBorder="1" applyAlignment="1">
      <alignment horizontal="center" vertical="center"/>
    </xf>
    <xf numFmtId="0" fontId="45" fillId="3" borderId="22" xfId="0" applyFont="1" applyFill="1" applyBorder="1" applyAlignment="1">
      <alignment horizontal="center" vertical="center"/>
    </xf>
    <xf numFmtId="0" fontId="45" fillId="3" borderId="13" xfId="0" applyFont="1" applyFill="1" applyBorder="1" applyAlignment="1">
      <alignment horizontal="center" vertical="center"/>
    </xf>
    <xf numFmtId="0" fontId="45" fillId="8" borderId="22" xfId="0" applyFont="1" applyFill="1" applyBorder="1" applyAlignment="1">
      <alignment horizontal="center" vertical="center"/>
    </xf>
    <xf numFmtId="0" fontId="45" fillId="8" borderId="13" xfId="0" applyFont="1" applyFill="1" applyBorder="1" applyAlignment="1">
      <alignment horizontal="center" vertical="center"/>
    </xf>
    <xf numFmtId="0" fontId="2" fillId="9" borderId="1" xfId="0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Fill="1" applyBorder="1" applyAlignment="1" applyProtection="1">
      <alignment horizontal="center" vertical="center" wrapText="1"/>
      <protection hidden="1"/>
    </xf>
    <xf numFmtId="0" fontId="27" fillId="0" borderId="1" xfId="0" applyNumberFormat="1" applyFont="1" applyFill="1" applyBorder="1" applyAlignment="1" applyProtection="1">
      <alignment horizontal="center" vertical="center" wrapText="1"/>
      <protection hidden="1"/>
    </xf>
    <xf numFmtId="2" fontId="26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26" fillId="3" borderId="1" xfId="0" applyFont="1" applyFill="1" applyBorder="1" applyAlignment="1" applyProtection="1">
      <alignment horizontal="center" vertical="center" wrapText="1"/>
      <protection hidden="1"/>
    </xf>
    <xf numFmtId="1" fontId="28" fillId="9" borderId="1" xfId="0" applyNumberFormat="1" applyFont="1" applyFill="1" applyBorder="1" applyAlignment="1" applyProtection="1">
      <alignment horizontal="center" vertical="center" wrapText="1"/>
      <protection hidden="1"/>
    </xf>
    <xf numFmtId="0" fontId="25" fillId="9" borderId="23" xfId="0" applyFont="1" applyFill="1" applyBorder="1" applyAlignment="1" applyProtection="1">
      <alignment vertical="center" wrapText="1"/>
      <protection locked="0"/>
    </xf>
    <xf numFmtId="0" fontId="33" fillId="15" borderId="24" xfId="0" applyFont="1" applyFill="1" applyBorder="1" applyAlignment="1" applyProtection="1">
      <alignment horizontal="center" vertical="center" wrapText="1"/>
      <protection hidden="1"/>
    </xf>
    <xf numFmtId="0" fontId="33" fillId="0" borderId="17" xfId="0" applyFont="1" applyBorder="1" applyAlignment="1" applyProtection="1">
      <alignment horizontal="center" vertical="center" wrapText="1"/>
      <protection locked="0" hidden="1"/>
    </xf>
    <xf numFmtId="0" fontId="33" fillId="0" borderId="0" xfId="0" applyFont="1" applyBorder="1" applyAlignment="1" applyProtection="1">
      <alignment horizontal="center" vertical="center" wrapText="1"/>
      <protection locked="0" hidden="1"/>
    </xf>
    <xf numFmtId="2" fontId="31" fillId="5" borderId="0" xfId="0" applyNumberFormat="1" applyFont="1" applyFill="1" applyBorder="1" applyAlignment="1" applyProtection="1">
      <alignment horizontal="center" vertical="center" wrapText="1"/>
      <protection hidden="1"/>
    </xf>
    <xf numFmtId="0" fontId="33" fillId="8" borderId="1" xfId="0" applyFont="1" applyFill="1" applyBorder="1" applyAlignment="1" applyProtection="1">
      <alignment horizontal="center" vertical="center" wrapText="1"/>
      <protection locked="0" hidden="1"/>
    </xf>
    <xf numFmtId="0" fontId="33" fillId="3" borderId="1" xfId="0" applyFont="1" applyFill="1" applyBorder="1" applyAlignment="1" applyProtection="1">
      <alignment horizontal="center" vertical="center" wrapText="1"/>
      <protection locked="0" hidden="1"/>
    </xf>
    <xf numFmtId="0" fontId="33" fillId="7" borderId="1" xfId="0" applyFont="1" applyFill="1" applyBorder="1" applyAlignment="1" applyProtection="1">
      <alignment horizontal="center" vertical="center" wrapText="1"/>
      <protection locked="0" hidden="1"/>
    </xf>
    <xf numFmtId="0" fontId="0" fillId="0" borderId="0" xfId="0" applyProtection="1">
      <protection hidden="1"/>
    </xf>
    <xf numFmtId="9" fontId="0" fillId="0" borderId="0" xfId="0" applyNumberFormat="1" applyProtection="1">
      <protection hidden="1"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 applyProtection="1">
      <alignment horizontal="right" vertical="center"/>
      <protection locked="0"/>
    </xf>
    <xf numFmtId="0" fontId="42" fillId="0" borderId="1" xfId="0" applyFont="1" applyBorder="1" applyAlignment="1" applyProtection="1">
      <alignment vertical="center"/>
      <protection locked="0"/>
    </xf>
    <xf numFmtId="0" fontId="22" fillId="0" borderId="0" xfId="0" applyFont="1" applyAlignment="1">
      <alignment vertical="center"/>
    </xf>
    <xf numFmtId="0" fontId="0" fillId="0" borderId="1" xfId="0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20" fillId="0" borderId="0" xfId="0" applyFont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horizontal="center" vertical="center" wrapText="1"/>
      <protection locked="0" hidden="1"/>
    </xf>
    <xf numFmtId="0" fontId="14" fillId="0" borderId="17" xfId="0" applyFont="1" applyBorder="1" applyAlignment="1" applyProtection="1">
      <alignment horizontal="center" vertical="center" wrapText="1"/>
      <protection locked="0" hidden="1"/>
    </xf>
    <xf numFmtId="0" fontId="43" fillId="0" borderId="2" xfId="0" applyFont="1" applyBorder="1" applyAlignment="1" applyProtection="1">
      <protection hidden="1"/>
    </xf>
    <xf numFmtId="0" fontId="33" fillId="10" borderId="25" xfId="0" applyFont="1" applyFill="1" applyBorder="1" applyAlignment="1" applyProtection="1">
      <alignment vertical="center" wrapText="1"/>
      <protection hidden="1"/>
    </xf>
    <xf numFmtId="0" fontId="33" fillId="13" borderId="26" xfId="0" applyFont="1" applyFill="1" applyBorder="1" applyAlignment="1" applyProtection="1">
      <alignment horizontal="center" vertical="center" wrapText="1"/>
      <protection hidden="1"/>
    </xf>
    <xf numFmtId="0" fontId="33" fillId="13" borderId="26" xfId="0" applyFont="1" applyFill="1" applyBorder="1" applyAlignment="1" applyProtection="1">
      <alignment horizontal="center" vertical="center"/>
      <protection hidden="1"/>
    </xf>
    <xf numFmtId="0" fontId="33" fillId="13" borderId="26" xfId="0" applyFont="1" applyFill="1" applyBorder="1" applyAlignment="1" applyProtection="1">
      <alignment horizontal="justify" vertical="center"/>
      <protection hidden="1"/>
    </xf>
    <xf numFmtId="0" fontId="33" fillId="7" borderId="26" xfId="0" applyFont="1" applyFill="1" applyBorder="1" applyAlignment="1" applyProtection="1">
      <alignment horizontal="center" vertical="center" wrapText="1"/>
      <protection hidden="1"/>
    </xf>
    <xf numFmtId="9" fontId="33" fillId="7" borderId="26" xfId="0" applyNumberFormat="1" applyFont="1" applyFill="1" applyBorder="1" applyAlignment="1" applyProtection="1">
      <alignment horizontal="center" vertical="center" wrapText="1"/>
      <protection hidden="1"/>
    </xf>
    <xf numFmtId="0" fontId="33" fillId="10" borderId="26" xfId="0" applyFont="1" applyFill="1" applyBorder="1" applyAlignment="1" applyProtection="1">
      <alignment vertical="center" wrapText="1"/>
      <protection hidden="1"/>
    </xf>
    <xf numFmtId="0" fontId="33" fillId="12" borderId="26" xfId="0" applyFont="1" applyFill="1" applyBorder="1" applyAlignment="1" applyProtection="1">
      <alignment horizontal="center" vertical="center" wrapText="1"/>
      <protection hidden="1"/>
    </xf>
    <xf numFmtId="9" fontId="33" fillId="12" borderId="26" xfId="0" applyNumberFormat="1" applyFont="1" applyFill="1" applyBorder="1" applyAlignment="1" applyProtection="1">
      <alignment horizontal="center" vertical="center" wrapText="1"/>
      <protection hidden="1"/>
    </xf>
    <xf numFmtId="0" fontId="14" fillId="12" borderId="26" xfId="0" applyFont="1" applyFill="1" applyBorder="1" applyAlignment="1" applyProtection="1">
      <alignment horizontal="center" vertical="center" wrapText="1"/>
      <protection hidden="1"/>
    </xf>
    <xf numFmtId="0" fontId="0" fillId="0" borderId="1" xfId="0" applyBorder="1" applyAlignment="1">
      <alignment horizontal="center" vertical="center" wrapText="1"/>
    </xf>
    <xf numFmtId="0" fontId="26" fillId="0" borderId="7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hidden="1"/>
    </xf>
    <xf numFmtId="0" fontId="27" fillId="0" borderId="7" xfId="0" applyFont="1" applyBorder="1" applyAlignment="1" applyProtection="1">
      <alignment horizontal="center" vertical="center" wrapText="1"/>
      <protection hidden="1"/>
    </xf>
    <xf numFmtId="2" fontId="26" fillId="0" borderId="7" xfId="0" applyNumberFormat="1" applyFont="1" applyBorder="1" applyAlignment="1" applyProtection="1">
      <alignment horizontal="center" vertical="center" wrapText="1"/>
      <protection hidden="1"/>
    </xf>
    <xf numFmtId="0" fontId="26" fillId="0" borderId="7" xfId="0" applyFont="1" applyBorder="1" applyAlignment="1" applyProtection="1">
      <alignment horizontal="center" vertical="center" wrapText="1"/>
      <protection hidden="1"/>
    </xf>
    <xf numFmtId="0" fontId="2" fillId="9" borderId="27" xfId="0" applyFont="1" applyFill="1" applyBorder="1" applyAlignment="1" applyProtection="1">
      <alignment horizontal="center" vertical="center" wrapText="1"/>
      <protection hidden="1"/>
    </xf>
    <xf numFmtId="0" fontId="26" fillId="0" borderId="7" xfId="0" applyFont="1" applyBorder="1" applyAlignment="1" applyProtection="1">
      <alignment horizontal="center" vertical="center" wrapText="1"/>
      <protection locked="0" hidden="1"/>
    </xf>
    <xf numFmtId="0" fontId="26" fillId="0" borderId="28" xfId="0" applyFont="1" applyBorder="1" applyAlignment="1" applyProtection="1">
      <alignment horizontal="center" vertical="center" wrapText="1"/>
      <protection hidden="1"/>
    </xf>
    <xf numFmtId="165" fontId="32" fillId="0" borderId="14" xfId="0" applyNumberFormat="1" applyFont="1" applyBorder="1" applyAlignment="1" applyProtection="1">
      <alignment horizontal="center" vertical="center" wrapText="1"/>
      <protection hidden="1"/>
    </xf>
    <xf numFmtId="0" fontId="47" fillId="0" borderId="7" xfId="0" applyFont="1" applyBorder="1" applyAlignment="1" applyProtection="1">
      <alignment horizontal="center" vertical="center" wrapText="1"/>
      <protection locked="0"/>
    </xf>
    <xf numFmtId="0" fontId="26" fillId="0" borderId="1" xfId="0" applyFont="1" applyBorder="1" applyAlignment="1" applyProtection="1">
      <alignment horizontal="center" vertical="center" wrapText="1"/>
      <protection hidden="1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0" fillId="3" borderId="0" xfId="0" applyFont="1" applyFill="1" applyAlignment="1">
      <alignment vertical="center"/>
    </xf>
    <xf numFmtId="0" fontId="33" fillId="19" borderId="23" xfId="0" applyFont="1" applyFill="1" applyBorder="1" applyAlignment="1" applyProtection="1">
      <alignment horizontal="center" vertical="center" wrapText="1"/>
      <protection hidden="1"/>
    </xf>
    <xf numFmtId="0" fontId="2" fillId="9" borderId="7" xfId="0" applyFont="1" applyFill="1" applyBorder="1" applyAlignment="1" applyProtection="1">
      <alignment horizontal="center" vertical="center" wrapText="1"/>
      <protection locked="0"/>
    </xf>
    <xf numFmtId="0" fontId="10" fillId="9" borderId="1" xfId="0" applyFont="1" applyFill="1" applyBorder="1" applyAlignment="1" applyProtection="1">
      <alignment horizontal="justify" vertical="center" wrapText="1"/>
      <protection locked="0"/>
    </xf>
    <xf numFmtId="0" fontId="26" fillId="0" borderId="1" xfId="0" applyFont="1" applyBorder="1" applyAlignment="1" applyProtection="1">
      <alignment horizontal="center" vertical="center" wrapText="1"/>
      <protection locked="0"/>
    </xf>
    <xf numFmtId="0" fontId="48" fillId="0" borderId="1" xfId="0" applyFont="1" applyBorder="1" applyAlignment="1" applyProtection="1">
      <alignment horizontal="left" vertical="center" wrapText="1" indent="1"/>
      <protection locked="0"/>
    </xf>
    <xf numFmtId="0" fontId="15" fillId="0" borderId="1" xfId="2" applyNumberFormat="1" applyFont="1" applyFill="1" applyBorder="1" applyAlignment="1" applyProtection="1">
      <alignment horizontal="center" vertical="center"/>
      <protection locked="0"/>
    </xf>
    <xf numFmtId="0" fontId="49" fillId="9" borderId="17" xfId="0" applyFont="1" applyFill="1" applyBorder="1" applyAlignment="1" applyProtection="1">
      <alignment vertical="center" wrapText="1"/>
      <protection hidden="1"/>
    </xf>
    <xf numFmtId="0" fontId="50" fillId="20" borderId="1" xfId="0" applyFont="1" applyFill="1" applyBorder="1" applyAlignment="1" applyProtection="1">
      <alignment horizontal="center" vertical="center" wrapText="1"/>
      <protection hidden="1"/>
    </xf>
    <xf numFmtId="0" fontId="50" fillId="20" borderId="29" xfId="0" applyFont="1" applyFill="1" applyBorder="1" applyAlignment="1" applyProtection="1">
      <alignment vertical="center" wrapText="1"/>
      <protection hidden="1"/>
    </xf>
    <xf numFmtId="0" fontId="50" fillId="20" borderId="16" xfId="0" applyFont="1" applyFill="1" applyBorder="1" applyAlignment="1" applyProtection="1">
      <alignment vertical="center" wrapText="1"/>
      <protection hidden="1"/>
    </xf>
    <xf numFmtId="0" fontId="50" fillId="20" borderId="2" xfId="0" applyFont="1" applyFill="1" applyBorder="1" applyAlignment="1" applyProtection="1">
      <alignment vertical="center" wrapText="1"/>
      <protection hidden="1"/>
    </xf>
    <xf numFmtId="0" fontId="51" fillId="20" borderId="1" xfId="0" applyFont="1" applyFill="1" applyBorder="1" applyAlignment="1" applyProtection="1">
      <alignment horizontal="center" vertical="center" wrapText="1"/>
      <protection hidden="1"/>
    </xf>
    <xf numFmtId="0" fontId="52" fillId="0" borderId="32" xfId="0" applyFont="1" applyBorder="1" applyAlignment="1" applyProtection="1">
      <alignment vertical="center" wrapText="1"/>
      <protection locked="0"/>
    </xf>
    <xf numFmtId="0" fontId="52" fillId="20" borderId="35" xfId="0" applyFont="1" applyFill="1" applyBorder="1" applyAlignment="1" applyProtection="1">
      <alignment vertical="center" wrapText="1"/>
      <protection locked="0"/>
    </xf>
    <xf numFmtId="0" fontId="52" fillId="20" borderId="35" xfId="0" applyFont="1" applyFill="1" applyBorder="1" applyAlignment="1" applyProtection="1">
      <alignment vertical="center" wrapText="1"/>
      <protection hidden="1"/>
    </xf>
    <xf numFmtId="0" fontId="52" fillId="0" borderId="35" xfId="0" applyFont="1" applyBorder="1" applyAlignment="1" applyProtection="1">
      <alignment vertical="center" wrapText="1"/>
      <protection locked="0"/>
    </xf>
    <xf numFmtId="0" fontId="52" fillId="20" borderId="7" xfId="0" applyFont="1" applyFill="1" applyBorder="1" applyAlignment="1" applyProtection="1">
      <alignment vertical="center" wrapText="1"/>
      <protection locked="0"/>
    </xf>
    <xf numFmtId="0" fontId="52" fillId="20" borderId="7" xfId="0" applyFont="1" applyFill="1" applyBorder="1" applyAlignment="1" applyProtection="1">
      <alignment vertical="center" wrapText="1"/>
      <protection hidden="1"/>
    </xf>
    <xf numFmtId="0" fontId="52" fillId="0" borderId="7" xfId="0" applyFont="1" applyBorder="1" applyAlignment="1" applyProtection="1">
      <alignment vertical="center" wrapText="1"/>
      <protection locked="0"/>
    </xf>
    <xf numFmtId="168" fontId="39" fillId="20" borderId="1" xfId="0" applyNumberFormat="1" applyFont="1" applyFill="1" applyBorder="1" applyAlignment="1" applyProtection="1">
      <alignment horizontal="center" vertical="center" wrapText="1"/>
      <protection hidden="1"/>
    </xf>
    <xf numFmtId="0" fontId="39" fillId="20" borderId="1" xfId="0" applyFont="1" applyFill="1" applyBorder="1" applyAlignment="1" applyProtection="1">
      <alignment horizontal="left" vertical="center" wrapText="1" indent="1"/>
      <protection hidden="1"/>
    </xf>
    <xf numFmtId="0" fontId="49" fillId="21" borderId="0" xfId="0" applyFont="1" applyFill="1" applyAlignment="1" applyProtection="1">
      <alignment horizontal="right" vertical="center" wrapText="1" indent="1"/>
      <protection hidden="1"/>
    </xf>
    <xf numFmtId="0" fontId="49" fillId="21" borderId="0" xfId="0" applyFont="1" applyFill="1" applyAlignment="1" applyProtection="1">
      <alignment horizontal="justify" vertical="center" wrapText="1"/>
      <protection hidden="1"/>
    </xf>
    <xf numFmtId="0" fontId="49" fillId="22" borderId="0" xfId="0" applyFont="1" applyFill="1" applyAlignment="1" applyProtection="1">
      <alignment horizontal="center" vertical="center" wrapText="1"/>
      <protection hidden="1"/>
    </xf>
    <xf numFmtId="0" fontId="49" fillId="0" borderId="0" xfId="0" applyFont="1" applyAlignment="1" applyProtection="1">
      <alignment vertical="center" wrapText="1"/>
      <protection hidden="1"/>
    </xf>
    <xf numFmtId="0" fontId="49" fillId="0" borderId="0" xfId="0" applyFont="1" applyAlignment="1" applyProtection="1">
      <alignment horizontal="center" vertical="center" wrapText="1"/>
      <protection hidden="1"/>
    </xf>
    <xf numFmtId="0" fontId="53" fillId="0" borderId="0" xfId="0" applyFont="1" applyAlignment="1" applyProtection="1">
      <alignment vertical="center" wrapText="1"/>
      <protection hidden="1"/>
    </xf>
    <xf numFmtId="0" fontId="54" fillId="23" borderId="1" xfId="0" applyFont="1" applyFill="1" applyBorder="1" applyAlignment="1" applyProtection="1">
      <alignment horizontal="center" vertical="center" wrapText="1"/>
      <protection hidden="1"/>
    </xf>
    <xf numFmtId="0" fontId="53" fillId="0" borderId="0" xfId="0" applyFont="1" applyAlignment="1" applyProtection="1">
      <alignment horizontal="center" vertical="center" wrapText="1"/>
      <protection hidden="1"/>
    </xf>
    <xf numFmtId="169" fontId="53" fillId="0" borderId="0" xfId="0" applyNumberFormat="1" applyFont="1" applyAlignment="1" applyProtection="1">
      <alignment vertical="center" wrapText="1"/>
      <protection hidden="1"/>
    </xf>
    <xf numFmtId="0" fontId="52" fillId="20" borderId="32" xfId="0" applyFont="1" applyFill="1" applyBorder="1" applyAlignment="1" applyProtection="1">
      <alignment horizontal="center" vertical="center" wrapText="1"/>
      <protection hidden="1"/>
    </xf>
    <xf numFmtId="0" fontId="52" fillId="20" borderId="32" xfId="0" applyFont="1" applyFill="1" applyBorder="1" applyAlignment="1" applyProtection="1">
      <alignment horizontal="center" vertical="center" wrapText="1"/>
      <protection locked="0"/>
    </xf>
    <xf numFmtId="0" fontId="49" fillId="0" borderId="0" xfId="0" applyFont="1" applyAlignment="1" applyProtection="1">
      <alignment vertical="center"/>
      <protection hidden="1"/>
    </xf>
    <xf numFmtId="0" fontId="52" fillId="0" borderId="0" xfId="0" applyFont="1" applyAlignment="1" applyProtection="1">
      <alignment vertical="center"/>
      <protection hidden="1"/>
    </xf>
    <xf numFmtId="0" fontId="52" fillId="0" borderId="0" xfId="0" applyFont="1" applyAlignment="1" applyProtection="1">
      <alignment vertical="center" wrapText="1"/>
      <protection hidden="1"/>
    </xf>
    <xf numFmtId="0" fontId="55" fillId="0" borderId="0" xfId="0" applyFont="1" applyAlignment="1" applyProtection="1">
      <alignment vertical="center" wrapText="1"/>
      <protection hidden="1"/>
    </xf>
    <xf numFmtId="0" fontId="48" fillId="0" borderId="0" xfId="0" applyFont="1" applyAlignment="1" applyProtection="1">
      <alignment vertical="center"/>
      <protection hidden="1"/>
    </xf>
    <xf numFmtId="0" fontId="48" fillId="0" borderId="0" xfId="0" applyFont="1" applyAlignment="1" applyProtection="1">
      <alignment horizontal="left" vertical="center"/>
      <protection hidden="1"/>
    </xf>
    <xf numFmtId="0" fontId="56" fillId="0" borderId="0" xfId="0" applyFont="1" applyAlignment="1" applyProtection="1">
      <alignment vertical="center"/>
      <protection hidden="1"/>
    </xf>
    <xf numFmtId="0" fontId="52" fillId="24" borderId="52" xfId="0" applyFont="1" applyFill="1" applyBorder="1" applyAlignment="1">
      <alignment horizontal="center"/>
    </xf>
    <xf numFmtId="0" fontId="52" fillId="0" borderId="0" xfId="0" applyFont="1" applyAlignment="1">
      <alignment horizontal="center"/>
    </xf>
    <xf numFmtId="0" fontId="57" fillId="0" borderId="0" xfId="0" applyFont="1" applyAlignment="1" applyProtection="1">
      <alignment vertical="center"/>
      <protection hidden="1"/>
    </xf>
    <xf numFmtId="0" fontId="58" fillId="0" borderId="0" xfId="0" applyFont="1" applyAlignment="1" applyProtection="1">
      <alignment horizontal="left" vertical="center"/>
      <protection hidden="1"/>
    </xf>
    <xf numFmtId="0" fontId="49" fillId="0" borderId="0" xfId="0" applyFont="1" applyAlignment="1">
      <alignment horizontal="center"/>
    </xf>
    <xf numFmtId="0" fontId="59" fillId="0" borderId="1" xfId="0" applyFont="1" applyBorder="1" applyAlignment="1" applyProtection="1">
      <alignment horizontal="left" vertical="center"/>
      <protection hidden="1"/>
    </xf>
    <xf numFmtId="0" fontId="59" fillId="0" borderId="1" xfId="0" applyFont="1" applyBorder="1" applyAlignment="1" applyProtection="1">
      <alignment vertical="center"/>
      <protection hidden="1"/>
    </xf>
    <xf numFmtId="0" fontId="58" fillId="0" borderId="1" xfId="0" applyFont="1" applyBorder="1" applyAlignment="1" applyProtection="1">
      <alignment horizontal="left" vertical="center"/>
      <protection hidden="1"/>
    </xf>
    <xf numFmtId="0" fontId="58" fillId="0" borderId="1" xfId="0" applyFont="1" applyBorder="1" applyAlignment="1" applyProtection="1">
      <alignment vertical="center"/>
      <protection hidden="1"/>
    </xf>
    <xf numFmtId="0" fontId="56" fillId="0" borderId="1" xfId="0" applyFont="1" applyBorder="1" applyAlignment="1" applyProtection="1">
      <alignment horizontal="right" vertical="center"/>
      <protection hidden="1"/>
    </xf>
    <xf numFmtId="0" fontId="48" fillId="0" borderId="1" xfId="0" applyFont="1" applyBorder="1" applyAlignment="1" applyProtection="1">
      <alignment horizontal="left" vertical="center"/>
      <protection hidden="1"/>
    </xf>
    <xf numFmtId="0" fontId="60" fillId="25" borderId="1" xfId="0" applyFont="1" applyFill="1" applyBorder="1" applyAlignment="1" applyProtection="1">
      <alignment horizontal="center" vertical="center" wrapText="1"/>
      <protection hidden="1"/>
    </xf>
    <xf numFmtId="0" fontId="60" fillId="25" borderId="29" xfId="0" applyFont="1" applyFill="1" applyBorder="1" applyAlignment="1" applyProtection="1">
      <alignment vertical="center" wrapText="1"/>
      <protection hidden="1"/>
    </xf>
    <xf numFmtId="0" fontId="50" fillId="25" borderId="16" xfId="0" applyFont="1" applyFill="1" applyBorder="1" applyAlignment="1" applyProtection="1">
      <alignment vertical="center" wrapText="1"/>
      <protection hidden="1"/>
    </xf>
    <xf numFmtId="0" fontId="50" fillId="25" borderId="2" xfId="0" applyFont="1" applyFill="1" applyBorder="1" applyAlignment="1" applyProtection="1">
      <alignment vertical="center" wrapText="1"/>
      <protection hidden="1"/>
    </xf>
    <xf numFmtId="0" fontId="60" fillId="25" borderId="16" xfId="0" applyFont="1" applyFill="1" applyBorder="1" applyAlignment="1" applyProtection="1">
      <alignment vertical="center" wrapText="1"/>
      <protection hidden="1"/>
    </xf>
    <xf numFmtId="0" fontId="60" fillId="25" borderId="2" xfId="0" applyFont="1" applyFill="1" applyBorder="1" applyAlignment="1" applyProtection="1">
      <alignment vertical="center" wrapText="1"/>
      <protection hidden="1"/>
    </xf>
    <xf numFmtId="168" fontId="61" fillId="20" borderId="1" xfId="0" applyNumberFormat="1" applyFont="1" applyFill="1" applyBorder="1" applyAlignment="1" applyProtection="1">
      <alignment vertical="center" wrapText="1"/>
      <protection hidden="1"/>
    </xf>
    <xf numFmtId="165" fontId="33" fillId="12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0" fontId="42" fillId="0" borderId="1" xfId="0" applyFont="1" applyBorder="1" applyAlignment="1" applyProtection="1">
      <alignment horizontal="left"/>
      <protection hidden="1"/>
    </xf>
    <xf numFmtId="0" fontId="62" fillId="0" borderId="1" xfId="0" applyFont="1" applyBorder="1" applyAlignment="1" applyProtection="1">
      <alignment horizontal="center" vertical="center" wrapText="1"/>
      <protection hidden="1"/>
    </xf>
    <xf numFmtId="0" fontId="48" fillId="0" borderId="1" xfId="0" applyFont="1" applyBorder="1" applyAlignment="1" applyProtection="1">
      <alignment horizontal="justify" vertical="center" wrapText="1"/>
      <protection locked="0"/>
    </xf>
    <xf numFmtId="0" fontId="48" fillId="9" borderId="1" xfId="0" applyFont="1" applyFill="1" applyBorder="1" applyAlignment="1" applyProtection="1">
      <alignment horizontal="justify" vertical="center" wrapText="1"/>
      <protection locked="0"/>
    </xf>
    <xf numFmtId="165" fontId="25" fillId="26" borderId="14" xfId="0" applyNumberFormat="1" applyFont="1" applyFill="1" applyBorder="1" applyAlignment="1" applyProtection="1">
      <alignment horizontal="center" vertical="center" wrapText="1"/>
      <protection hidden="1"/>
    </xf>
    <xf numFmtId="0" fontId="33" fillId="19" borderId="36" xfId="0" applyFont="1" applyFill="1" applyBorder="1" applyAlignment="1" applyProtection="1">
      <alignment horizontal="center" vertical="center" wrapText="1"/>
      <protection hidden="1"/>
    </xf>
    <xf numFmtId="0" fontId="33" fillId="19" borderId="37" xfId="0" applyFont="1" applyFill="1" applyBorder="1" applyAlignment="1" applyProtection="1">
      <alignment vertical="center" wrapText="1"/>
      <protection hidden="1"/>
    </xf>
    <xf numFmtId="0" fontId="63" fillId="4" borderId="38" xfId="0" applyFont="1" applyFill="1" applyBorder="1" applyAlignment="1" applyProtection="1">
      <alignment horizontal="center" vertical="center" wrapText="1"/>
      <protection hidden="1"/>
    </xf>
    <xf numFmtId="0" fontId="0" fillId="0" borderId="23" xfId="0" applyBorder="1"/>
    <xf numFmtId="0" fontId="33" fillId="3" borderId="26" xfId="0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Border="1" applyAlignment="1" applyProtection="1">
      <alignment vertical="center"/>
      <protection locked="0"/>
    </xf>
    <xf numFmtId="0" fontId="6" fillId="0" borderId="0" xfId="2" applyFont="1" applyBorder="1" applyAlignment="1" applyProtection="1">
      <alignment vertical="center"/>
      <protection locked="0"/>
    </xf>
    <xf numFmtId="165" fontId="2" fillId="10" borderId="7" xfId="0" applyNumberFormat="1" applyFont="1" applyFill="1" applyBorder="1" applyAlignment="1" applyProtection="1">
      <alignment horizontal="center" vertical="center" wrapText="1"/>
      <protection hidden="1"/>
    </xf>
    <xf numFmtId="165" fontId="2" fillId="10" borderId="1" xfId="0" applyNumberFormat="1" applyFont="1" applyFill="1" applyBorder="1" applyAlignment="1" applyProtection="1">
      <alignment horizontal="center" vertical="center" wrapText="1"/>
      <protection hidden="1"/>
    </xf>
    <xf numFmtId="0" fontId="2" fillId="10" borderId="7" xfId="0" applyFont="1" applyFill="1" applyBorder="1" applyAlignment="1" applyProtection="1">
      <alignment horizontal="center" vertical="center" wrapText="1"/>
      <protection hidden="1"/>
    </xf>
    <xf numFmtId="0" fontId="2" fillId="10" borderId="1" xfId="0" applyFont="1" applyFill="1" applyBorder="1" applyAlignment="1" applyProtection="1">
      <alignment horizontal="center" vertical="center" wrapText="1"/>
      <protection hidden="1"/>
    </xf>
    <xf numFmtId="0" fontId="42" fillId="0" borderId="1" xfId="0" applyFont="1" applyBorder="1" applyAlignment="1" applyProtection="1">
      <alignment horizontal="left" vertical="center"/>
      <protection hidden="1"/>
    </xf>
    <xf numFmtId="0" fontId="33" fillId="10" borderId="26" xfId="0" applyFont="1" applyFill="1" applyBorder="1" applyAlignment="1" applyProtection="1">
      <alignment horizontal="center" vertical="center" wrapText="1"/>
      <protection hidden="1"/>
    </xf>
    <xf numFmtId="0" fontId="24" fillId="0" borderId="1" xfId="0" applyFont="1" applyBorder="1" applyAlignment="1" applyProtection="1">
      <alignment horizontal="left" vertical="center"/>
      <protection hidden="1"/>
    </xf>
    <xf numFmtId="0" fontId="24" fillId="0" borderId="29" xfId="0" applyFont="1" applyBorder="1" applyAlignment="1" applyProtection="1">
      <alignment horizontal="center" vertical="center"/>
      <protection hidden="1"/>
    </xf>
    <xf numFmtId="0" fontId="26" fillId="0" borderId="1" xfId="0" applyFont="1" applyBorder="1" applyAlignment="1" applyProtection="1">
      <alignment vertical="center" wrapText="1"/>
      <protection locked="0"/>
    </xf>
    <xf numFmtId="0" fontId="33" fillId="18" borderId="38" xfId="0" applyFont="1" applyFill="1" applyBorder="1" applyAlignment="1" applyProtection="1">
      <alignment horizontal="center" vertical="center" wrapText="1"/>
      <protection hidden="1"/>
    </xf>
    <xf numFmtId="0" fontId="33" fillId="12" borderId="57" xfId="0" applyFont="1" applyFill="1" applyBorder="1" applyAlignment="1" applyProtection="1">
      <alignment horizontal="center" vertical="center" wrapText="1"/>
      <protection hidden="1"/>
    </xf>
    <xf numFmtId="0" fontId="33" fillId="7" borderId="47" xfId="0" applyFont="1" applyFill="1" applyBorder="1" applyAlignment="1" applyProtection="1">
      <alignment horizontal="center" vertical="center" wrapText="1"/>
      <protection hidden="1"/>
    </xf>
    <xf numFmtId="0" fontId="24" fillId="0" borderId="0" xfId="0" applyFont="1" applyAlignment="1" applyProtection="1">
      <alignment horizontal="center" vertical="center"/>
      <protection locked="0"/>
    </xf>
    <xf numFmtId="0" fontId="60" fillId="20" borderId="1" xfId="0" applyFont="1" applyFill="1" applyBorder="1" applyAlignment="1" applyProtection="1">
      <alignment horizontal="center" vertical="center" wrapText="1"/>
      <protection hidden="1"/>
    </xf>
    <xf numFmtId="0" fontId="49" fillId="9" borderId="0" xfId="0" applyFont="1" applyFill="1" applyAlignment="1" applyProtection="1">
      <alignment vertical="center" wrapText="1"/>
      <protection hidden="1"/>
    </xf>
    <xf numFmtId="0" fontId="71" fillId="9" borderId="0" xfId="0" applyFont="1" applyFill="1" applyAlignment="1" applyProtection="1">
      <alignment vertical="center" wrapText="1"/>
      <protection hidden="1"/>
    </xf>
    <xf numFmtId="0" fontId="67" fillId="9" borderId="0" xfId="0" applyFont="1" applyFill="1" applyAlignment="1" applyProtection="1">
      <alignment vertical="center" wrapText="1"/>
      <protection hidden="1"/>
    </xf>
    <xf numFmtId="0" fontId="72" fillId="9" borderId="0" xfId="0" applyFont="1" applyFill="1" applyAlignment="1" applyProtection="1">
      <alignment vertical="center" wrapText="1"/>
      <protection hidden="1"/>
    </xf>
    <xf numFmtId="0" fontId="46" fillId="9" borderId="0" xfId="0" applyFont="1" applyFill="1" applyAlignment="1" applyProtection="1">
      <alignment vertical="center" wrapText="1"/>
      <protection hidden="1"/>
    </xf>
    <xf numFmtId="0" fontId="73" fillId="9" borderId="0" xfId="0" applyFont="1" applyFill="1" applyAlignment="1" applyProtection="1">
      <alignment vertical="center" wrapText="1"/>
      <protection hidden="1"/>
    </xf>
    <xf numFmtId="0" fontId="61" fillId="9" borderId="0" xfId="0" applyFont="1" applyFill="1" applyAlignment="1" applyProtection="1">
      <alignment vertical="center" wrapText="1"/>
      <protection hidden="1"/>
    </xf>
    <xf numFmtId="0" fontId="70" fillId="9" borderId="0" xfId="0" applyFont="1" applyFill="1" applyAlignment="1" applyProtection="1">
      <alignment vertical="center" wrapText="1"/>
      <protection hidden="1"/>
    </xf>
    <xf numFmtId="0" fontId="57" fillId="9" borderId="0" xfId="0" applyFont="1" applyFill="1" applyAlignment="1" applyProtection="1">
      <alignment vertical="center" wrapText="1"/>
      <protection hidden="1"/>
    </xf>
    <xf numFmtId="0" fontId="70" fillId="9" borderId="0" xfId="0" applyFont="1" applyFill="1" applyAlignment="1" applyProtection="1">
      <alignment vertical="center"/>
      <protection hidden="1"/>
    </xf>
    <xf numFmtId="0" fontId="70" fillId="9" borderId="30" xfId="0" applyFont="1" applyFill="1" applyBorder="1" applyAlignment="1" applyProtection="1">
      <alignment vertical="center"/>
      <protection hidden="1"/>
    </xf>
    <xf numFmtId="0" fontId="57" fillId="9" borderId="17" xfId="0" applyFont="1" applyFill="1" applyBorder="1" applyAlignment="1" applyProtection="1">
      <alignment vertical="center"/>
      <protection hidden="1"/>
    </xf>
    <xf numFmtId="0" fontId="57" fillId="9" borderId="31" xfId="0" applyFont="1" applyFill="1" applyBorder="1" applyAlignment="1" applyProtection="1">
      <alignment vertical="center"/>
      <protection hidden="1"/>
    </xf>
    <xf numFmtId="0" fontId="57" fillId="9" borderId="30" xfId="0" applyFont="1" applyFill="1" applyBorder="1" applyAlignment="1" applyProtection="1">
      <alignment vertical="center"/>
      <protection hidden="1"/>
    </xf>
    <xf numFmtId="0" fontId="57" fillId="9" borderId="0" xfId="0" applyFont="1" applyFill="1" applyAlignment="1" applyProtection="1">
      <alignment vertical="center"/>
      <protection hidden="1"/>
    </xf>
    <xf numFmtId="0" fontId="74" fillId="9" borderId="0" xfId="0" applyFont="1" applyFill="1" applyAlignment="1" applyProtection="1">
      <alignment vertical="center" wrapText="1"/>
      <protection hidden="1"/>
    </xf>
    <xf numFmtId="0" fontId="74" fillId="9" borderId="33" xfId="0" applyFont="1" applyFill="1" applyBorder="1" applyAlignment="1" applyProtection="1">
      <alignment vertical="center" wrapText="1"/>
      <protection hidden="1"/>
    </xf>
    <xf numFmtId="0" fontId="74" fillId="9" borderId="34" xfId="0" applyFont="1" applyFill="1" applyBorder="1" applyAlignment="1" applyProtection="1">
      <alignment vertical="center" wrapText="1"/>
      <protection hidden="1"/>
    </xf>
    <xf numFmtId="0" fontId="71" fillId="9" borderId="34" xfId="0" applyFont="1" applyFill="1" applyBorder="1" applyAlignment="1" applyProtection="1">
      <alignment vertical="center" wrapText="1"/>
      <protection hidden="1"/>
    </xf>
    <xf numFmtId="0" fontId="73" fillId="9" borderId="18" xfId="0" applyFont="1" applyFill="1" applyBorder="1" applyAlignment="1" applyProtection="1">
      <alignment horizontal="center" vertical="center" wrapText="1"/>
      <protection locked="0"/>
    </xf>
    <xf numFmtId="0" fontId="73" fillId="9" borderId="34" xfId="0" applyFont="1" applyFill="1" applyBorder="1" applyAlignment="1" applyProtection="1">
      <alignment vertical="center" wrapText="1"/>
      <protection hidden="1"/>
    </xf>
    <xf numFmtId="0" fontId="70" fillId="9" borderId="33" xfId="0" applyFont="1" applyFill="1" applyBorder="1" applyAlignment="1" applyProtection="1">
      <alignment vertical="center"/>
      <protection hidden="1"/>
    </xf>
    <xf numFmtId="0" fontId="75" fillId="9" borderId="0" xfId="0" applyFont="1" applyFill="1" applyAlignment="1" applyProtection="1">
      <alignment vertical="center"/>
      <protection hidden="1"/>
    </xf>
    <xf numFmtId="0" fontId="70" fillId="9" borderId="34" xfId="0" applyFont="1" applyFill="1" applyBorder="1" applyAlignment="1" applyProtection="1">
      <alignment vertical="center"/>
      <protection hidden="1"/>
    </xf>
    <xf numFmtId="0" fontId="70" fillId="9" borderId="59" xfId="0" applyFont="1" applyFill="1" applyBorder="1" applyAlignment="1" applyProtection="1">
      <alignment vertical="center"/>
      <protection hidden="1"/>
    </xf>
    <xf numFmtId="0" fontId="70" fillId="9" borderId="12" xfId="0" applyFont="1" applyFill="1" applyBorder="1" applyAlignment="1" applyProtection="1">
      <alignment vertical="center"/>
      <protection hidden="1"/>
    </xf>
    <xf numFmtId="0" fontId="70" fillId="9" borderId="60" xfId="0" applyFont="1" applyFill="1" applyBorder="1" applyAlignment="1" applyProtection="1">
      <alignment vertical="center"/>
      <protection hidden="1"/>
    </xf>
    <xf numFmtId="0" fontId="70" fillId="9" borderId="17" xfId="0" applyFont="1" applyFill="1" applyBorder="1" applyAlignment="1" applyProtection="1">
      <alignment vertical="center"/>
      <protection hidden="1"/>
    </xf>
    <xf numFmtId="0" fontId="70" fillId="9" borderId="31" xfId="0" applyFont="1" applyFill="1" applyBorder="1" applyAlignment="1" applyProtection="1">
      <alignment vertical="center"/>
      <protection hidden="1"/>
    </xf>
    <xf numFmtId="0" fontId="70" fillId="9" borderId="61" xfId="0" applyFont="1" applyFill="1" applyBorder="1" applyAlignment="1" applyProtection="1">
      <alignment vertical="center"/>
      <protection hidden="1"/>
    </xf>
    <xf numFmtId="0" fontId="70" fillId="9" borderId="5" xfId="0" applyFont="1" applyFill="1" applyBorder="1" applyAlignment="1" applyProtection="1">
      <alignment vertical="center"/>
      <protection hidden="1"/>
    </xf>
    <xf numFmtId="0" fontId="70" fillId="9" borderId="62" xfId="0" applyFont="1" applyFill="1" applyBorder="1" applyAlignment="1" applyProtection="1">
      <alignment vertical="center"/>
      <protection hidden="1"/>
    </xf>
    <xf numFmtId="0" fontId="50" fillId="9" borderId="0" xfId="0" applyFont="1" applyFill="1" applyAlignment="1" applyProtection="1">
      <alignment vertical="center" wrapText="1"/>
      <protection hidden="1"/>
    </xf>
    <xf numFmtId="0" fontId="50" fillId="9" borderId="33" xfId="0" applyFont="1" applyFill="1" applyBorder="1" applyAlignment="1" applyProtection="1">
      <alignment vertical="center" wrapText="1"/>
      <protection hidden="1"/>
    </xf>
    <xf numFmtId="0" fontId="50" fillId="9" borderId="34" xfId="0" applyFont="1" applyFill="1" applyBorder="1" applyAlignment="1" applyProtection="1">
      <alignment vertical="center" wrapText="1"/>
      <protection hidden="1"/>
    </xf>
    <xf numFmtId="0" fontId="55" fillId="9" borderId="0" xfId="0" applyFont="1" applyFill="1" applyAlignment="1" applyProtection="1">
      <alignment vertical="center" wrapText="1"/>
      <protection hidden="1"/>
    </xf>
    <xf numFmtId="0" fontId="55" fillId="9" borderId="33" xfId="0" applyFont="1" applyFill="1" applyBorder="1" applyAlignment="1" applyProtection="1">
      <alignment vertical="center" wrapText="1"/>
      <protection hidden="1"/>
    </xf>
    <xf numFmtId="0" fontId="55" fillId="9" borderId="34" xfId="0" applyFont="1" applyFill="1" applyBorder="1" applyAlignment="1" applyProtection="1">
      <alignment vertical="center" wrapText="1"/>
      <protection hidden="1"/>
    </xf>
    <xf numFmtId="170" fontId="76" fillId="9" borderId="18" xfId="0" applyNumberFormat="1" applyFont="1" applyFill="1" applyBorder="1" applyAlignment="1" applyProtection="1">
      <alignment horizontal="center" vertical="center" wrapText="1"/>
      <protection locked="0"/>
    </xf>
    <xf numFmtId="0" fontId="49" fillId="9" borderId="0" xfId="0" applyFont="1" applyFill="1" applyAlignment="1" applyProtection="1">
      <alignment vertical="center"/>
      <protection hidden="1"/>
    </xf>
    <xf numFmtId="0" fontId="49" fillId="9" borderId="27" xfId="0" applyFont="1" applyFill="1" applyBorder="1" applyAlignment="1" applyProtection="1">
      <alignment vertical="center"/>
      <protection hidden="1"/>
    </xf>
    <xf numFmtId="0" fontId="49" fillId="9" borderId="18" xfId="0" applyFont="1" applyFill="1" applyBorder="1" applyAlignment="1" applyProtection="1">
      <alignment vertical="center"/>
      <protection hidden="1"/>
    </xf>
    <xf numFmtId="0" fontId="49" fillId="9" borderId="28" xfId="0" applyFont="1" applyFill="1" applyBorder="1" applyAlignment="1" applyProtection="1">
      <alignment vertical="center"/>
      <protection hidden="1"/>
    </xf>
    <xf numFmtId="0" fontId="49" fillId="9" borderId="33" xfId="0" applyFont="1" applyFill="1" applyBorder="1" applyAlignment="1" applyProtection="1">
      <alignment vertical="center"/>
      <protection hidden="1"/>
    </xf>
    <xf numFmtId="0" fontId="49" fillId="9" borderId="34" xfId="0" applyFont="1" applyFill="1" applyBorder="1" applyAlignment="1" applyProtection="1">
      <alignment vertical="center"/>
      <protection hidden="1"/>
    </xf>
    <xf numFmtId="0" fontId="55" fillId="9" borderId="27" xfId="0" applyFont="1" applyFill="1" applyBorder="1" applyAlignment="1" applyProtection="1">
      <alignment vertical="center" wrapText="1"/>
      <protection hidden="1"/>
    </xf>
    <xf numFmtId="0" fontId="55" fillId="9" borderId="18" xfId="0" applyFont="1" applyFill="1" applyBorder="1" applyAlignment="1" applyProtection="1">
      <alignment vertical="center" wrapText="1"/>
      <protection hidden="1"/>
    </xf>
    <xf numFmtId="0" fontId="55" fillId="9" borderId="28" xfId="0" applyFont="1" applyFill="1" applyBorder="1" applyAlignment="1" applyProtection="1">
      <alignment vertical="center" wrapText="1"/>
      <protection hidden="1"/>
    </xf>
    <xf numFmtId="0" fontId="77" fillId="9" borderId="27" xfId="0" applyFont="1" applyFill="1" applyBorder="1" applyAlignment="1" applyProtection="1">
      <alignment vertical="center" wrapText="1"/>
      <protection hidden="1"/>
    </xf>
    <xf numFmtId="0" fontId="77" fillId="9" borderId="18" xfId="0" applyFont="1" applyFill="1" applyBorder="1" applyAlignment="1" applyProtection="1">
      <alignment vertical="center" wrapText="1"/>
      <protection hidden="1"/>
    </xf>
    <xf numFmtId="0" fontId="77" fillId="9" borderId="28" xfId="0" applyFont="1" applyFill="1" applyBorder="1" applyAlignment="1" applyProtection="1">
      <alignment vertical="center" wrapText="1"/>
      <protection hidden="1"/>
    </xf>
    <xf numFmtId="0" fontId="77" fillId="9" borderId="0" xfId="0" applyFont="1" applyFill="1" applyAlignment="1" applyProtection="1">
      <alignment vertical="center" wrapText="1"/>
      <protection hidden="1"/>
    </xf>
    <xf numFmtId="0" fontId="6" fillId="0" borderId="0" xfId="0" applyFont="1" applyAlignment="1" applyProtection="1">
      <alignment vertical="center"/>
      <protection hidden="1"/>
    </xf>
    <xf numFmtId="0" fontId="52" fillId="0" borderId="1" xfId="0" applyFont="1" applyBorder="1" applyAlignment="1" applyProtection="1">
      <alignment horizontal="justify" vertical="center" wrapText="1"/>
      <protection locked="0"/>
    </xf>
    <xf numFmtId="0" fontId="52" fillId="0" borderId="32" xfId="0" applyFont="1" applyBorder="1" applyAlignment="1" applyProtection="1">
      <alignment horizontal="justify" vertical="center" wrapText="1"/>
      <protection locked="0"/>
    </xf>
    <xf numFmtId="0" fontId="71" fillId="9" borderId="0" xfId="0" applyFont="1" applyFill="1" applyAlignment="1" applyProtection="1">
      <alignment horizontal="left" vertical="center" wrapText="1"/>
      <protection hidden="1"/>
    </xf>
    <xf numFmtId="0" fontId="74" fillId="9" borderId="0" xfId="0" applyFont="1" applyFill="1" applyAlignment="1" applyProtection="1">
      <alignment horizontal="left" vertical="center" wrapText="1"/>
      <protection locked="0"/>
    </xf>
    <xf numFmtId="0" fontId="74" fillId="9" borderId="18" xfId="0" applyFont="1" applyFill="1" applyBorder="1" applyAlignment="1" applyProtection="1">
      <alignment horizontal="left" vertical="center" wrapText="1"/>
      <protection locked="0"/>
    </xf>
    <xf numFmtId="0" fontId="78" fillId="9" borderId="0" xfId="0" applyFont="1" applyFill="1" applyAlignment="1" applyProtection="1">
      <alignment horizontal="center" vertical="center" wrapText="1"/>
      <protection hidden="1"/>
    </xf>
    <xf numFmtId="0" fontId="73" fillId="9" borderId="16" xfId="0" applyFont="1" applyFill="1" applyBorder="1" applyAlignment="1" applyProtection="1">
      <alignment horizontal="left" vertical="center" wrapText="1"/>
      <protection locked="0"/>
    </xf>
    <xf numFmtId="0" fontId="55" fillId="9" borderId="18" xfId="0" applyFont="1" applyFill="1" applyBorder="1" applyAlignment="1" applyProtection="1">
      <alignment horizontal="left" vertical="center" wrapText="1"/>
      <protection locked="0"/>
    </xf>
    <xf numFmtId="0" fontId="71" fillId="9" borderId="18" xfId="0" applyFont="1" applyFill="1" applyBorder="1" applyAlignment="1" applyProtection="1">
      <alignment horizontal="left" vertical="center" wrapText="1"/>
      <protection locked="0"/>
    </xf>
    <xf numFmtId="0" fontId="30" fillId="9" borderId="30" xfId="0" applyFont="1" applyFill="1" applyBorder="1" applyAlignment="1" applyProtection="1">
      <alignment horizontal="center" vertical="center" wrapText="1"/>
      <protection hidden="1"/>
    </xf>
    <xf numFmtId="0" fontId="30" fillId="9" borderId="17" xfId="0" applyFont="1" applyFill="1" applyBorder="1" applyAlignment="1" applyProtection="1">
      <alignment horizontal="center" vertical="center" wrapText="1"/>
      <protection hidden="1"/>
    </xf>
    <xf numFmtId="0" fontId="30" fillId="9" borderId="31" xfId="0" applyFont="1" applyFill="1" applyBorder="1" applyAlignment="1" applyProtection="1">
      <alignment horizontal="center" vertical="center" wrapText="1"/>
      <protection hidden="1"/>
    </xf>
    <xf numFmtId="0" fontId="30" fillId="9" borderId="33" xfId="0" applyFont="1" applyFill="1" applyBorder="1" applyAlignment="1" applyProtection="1">
      <alignment horizontal="center" vertical="center" wrapText="1"/>
      <protection hidden="1"/>
    </xf>
    <xf numFmtId="0" fontId="30" fillId="9" borderId="0" xfId="0" applyFont="1" applyFill="1" applyAlignment="1" applyProtection="1">
      <alignment horizontal="center" vertical="center" wrapText="1"/>
      <protection hidden="1"/>
    </xf>
    <xf numFmtId="0" fontId="30" fillId="9" borderId="34" xfId="0" applyFont="1" applyFill="1" applyBorder="1" applyAlignment="1" applyProtection="1">
      <alignment horizontal="center" vertical="center" wrapText="1"/>
      <protection hidden="1"/>
    </xf>
    <xf numFmtId="0" fontId="30" fillId="9" borderId="27" xfId="0" applyFont="1" applyFill="1" applyBorder="1" applyAlignment="1" applyProtection="1">
      <alignment horizontal="center" vertical="center" wrapText="1"/>
      <protection hidden="1"/>
    </xf>
    <xf numFmtId="0" fontId="30" fillId="9" borderId="18" xfId="0" applyFont="1" applyFill="1" applyBorder="1" applyAlignment="1" applyProtection="1">
      <alignment horizontal="center" vertical="center" wrapText="1"/>
      <protection hidden="1"/>
    </xf>
    <xf numFmtId="0" fontId="30" fillId="9" borderId="28" xfId="0" applyFont="1" applyFill="1" applyBorder="1" applyAlignment="1" applyProtection="1">
      <alignment horizontal="center" vertical="center" wrapText="1"/>
      <protection hidden="1"/>
    </xf>
    <xf numFmtId="0" fontId="39" fillId="20" borderId="29" xfId="0" applyFont="1" applyFill="1" applyBorder="1" applyAlignment="1" applyProtection="1">
      <alignment horizontal="center" vertical="center" wrapText="1"/>
      <protection hidden="1"/>
    </xf>
    <xf numFmtId="0" fontId="39" fillId="20" borderId="16" xfId="0" applyFont="1" applyFill="1" applyBorder="1" applyAlignment="1" applyProtection="1">
      <alignment horizontal="center" vertical="center" wrapText="1"/>
      <protection hidden="1"/>
    </xf>
    <xf numFmtId="0" fontId="39" fillId="20" borderId="2" xfId="0" applyFont="1" applyFill="1" applyBorder="1" applyAlignment="1" applyProtection="1">
      <alignment horizontal="center" vertical="center" wrapText="1"/>
      <protection hidden="1"/>
    </xf>
    <xf numFmtId="0" fontId="46" fillId="20" borderId="29" xfId="0" applyFont="1" applyFill="1" applyBorder="1" applyAlignment="1" applyProtection="1">
      <alignment horizontal="center" vertical="center" wrapText="1"/>
      <protection hidden="1"/>
    </xf>
    <xf numFmtId="0" fontId="46" fillId="20" borderId="2" xfId="0" applyFont="1" applyFill="1" applyBorder="1" applyAlignment="1" applyProtection="1">
      <alignment horizontal="center" vertical="center" wrapText="1"/>
      <protection hidden="1"/>
    </xf>
    <xf numFmtId="0" fontId="60" fillId="20" borderId="29" xfId="0" applyFont="1" applyFill="1" applyBorder="1" applyAlignment="1" applyProtection="1">
      <alignment horizontal="left" vertical="center" wrapText="1"/>
      <protection hidden="1"/>
    </xf>
    <xf numFmtId="0" fontId="60" fillId="20" borderId="16" xfId="0" applyFont="1" applyFill="1" applyBorder="1" applyAlignment="1" applyProtection="1">
      <alignment horizontal="left" vertical="center" wrapText="1"/>
      <protection hidden="1"/>
    </xf>
    <xf numFmtId="0" fontId="60" fillId="20" borderId="2" xfId="0" applyFont="1" applyFill="1" applyBorder="1" applyAlignment="1" applyProtection="1">
      <alignment horizontal="left" vertical="center" wrapText="1"/>
      <protection hidden="1"/>
    </xf>
    <xf numFmtId="0" fontId="52" fillId="0" borderId="30" xfId="0" applyFont="1" applyBorder="1" applyAlignment="1" applyProtection="1">
      <alignment horizontal="left" vertical="center" wrapText="1"/>
      <protection hidden="1"/>
    </xf>
    <xf numFmtId="0" fontId="52" fillId="0" borderId="31" xfId="0" applyFont="1" applyBorder="1" applyAlignment="1" applyProtection="1">
      <alignment horizontal="left" vertical="center" wrapText="1"/>
      <protection hidden="1"/>
    </xf>
    <xf numFmtId="0" fontId="52" fillId="0" borderId="33" xfId="0" applyFont="1" applyBorder="1" applyAlignment="1" applyProtection="1">
      <alignment horizontal="left" vertical="center" wrapText="1"/>
      <protection hidden="1"/>
    </xf>
    <xf numFmtId="0" fontId="52" fillId="0" borderId="34" xfId="0" applyFont="1" applyBorder="1" applyAlignment="1" applyProtection="1">
      <alignment horizontal="left" vertical="center" wrapText="1"/>
      <protection hidden="1"/>
    </xf>
    <xf numFmtId="0" fontId="52" fillId="0" borderId="27" xfId="0" applyFont="1" applyBorder="1" applyAlignment="1" applyProtection="1">
      <alignment horizontal="left" vertical="center" wrapText="1"/>
      <protection hidden="1"/>
    </xf>
    <xf numFmtId="0" fontId="52" fillId="0" borderId="28" xfId="0" applyFont="1" applyBorder="1" applyAlignment="1" applyProtection="1">
      <alignment horizontal="left" vertical="center" wrapText="1"/>
      <protection hidden="1"/>
    </xf>
    <xf numFmtId="167" fontId="48" fillId="13" borderId="32" xfId="0" applyNumberFormat="1" applyFont="1" applyFill="1" applyBorder="1" applyAlignment="1" applyProtection="1">
      <alignment horizontal="center" vertical="center" wrapText="1"/>
      <protection hidden="1"/>
    </xf>
    <xf numFmtId="167" fontId="48" fillId="13" borderId="7" xfId="0" applyNumberFormat="1" applyFont="1" applyFill="1" applyBorder="1" applyAlignment="1" applyProtection="1">
      <alignment horizontal="center" vertical="center" wrapText="1"/>
      <protection hidden="1"/>
    </xf>
    <xf numFmtId="0" fontId="51" fillId="27" borderId="32" xfId="0" applyFont="1" applyFill="1" applyBorder="1" applyAlignment="1" applyProtection="1">
      <alignment horizontal="center" vertical="center" wrapText="1"/>
      <protection hidden="1"/>
    </xf>
    <xf numFmtId="0" fontId="51" fillId="27" borderId="7" xfId="0" applyFont="1" applyFill="1" applyBorder="1" applyAlignment="1" applyProtection="1">
      <alignment horizontal="center" vertical="center" wrapText="1"/>
      <protection hidden="1"/>
    </xf>
    <xf numFmtId="0" fontId="51" fillId="27" borderId="1" xfId="0" applyFont="1" applyFill="1" applyBorder="1" applyAlignment="1" applyProtection="1">
      <alignment horizontal="center" vertical="center" wrapText="1"/>
      <protection hidden="1"/>
    </xf>
    <xf numFmtId="167" fontId="48" fillId="13" borderId="1" xfId="0" applyNumberFormat="1" applyFont="1" applyFill="1" applyBorder="1" applyAlignment="1" applyProtection="1">
      <alignment horizontal="center" vertical="center" wrapText="1"/>
      <protection hidden="1"/>
    </xf>
    <xf numFmtId="0" fontId="60" fillId="9" borderId="29" xfId="0" applyFont="1" applyFill="1" applyBorder="1" applyAlignment="1" applyProtection="1">
      <alignment horizontal="center" vertical="center" wrapText="1"/>
      <protection hidden="1"/>
    </xf>
    <xf numFmtId="0" fontId="60" fillId="9" borderId="16" xfId="0" applyFont="1" applyFill="1" applyBorder="1" applyAlignment="1" applyProtection="1">
      <alignment horizontal="center" vertical="center" wrapText="1"/>
      <protection hidden="1"/>
    </xf>
    <xf numFmtId="0" fontId="60" fillId="9" borderId="2" xfId="0" applyFont="1" applyFill="1" applyBorder="1" applyAlignment="1" applyProtection="1">
      <alignment horizontal="center" vertical="center" wrapText="1"/>
      <protection hidden="1"/>
    </xf>
    <xf numFmtId="0" fontId="66" fillId="0" borderId="17" xfId="0" applyFont="1" applyBorder="1" applyAlignment="1">
      <alignment horizontal="left" vertical="center"/>
    </xf>
    <xf numFmtId="0" fontId="33" fillId="0" borderId="17" xfId="0" applyFont="1" applyBorder="1" applyAlignment="1" applyProtection="1">
      <alignment horizontal="center" vertical="center" wrapText="1"/>
      <protection locked="0" hidden="1"/>
    </xf>
    <xf numFmtId="0" fontId="22" fillId="0" borderId="16" xfId="0" applyFont="1" applyBorder="1" applyAlignment="1" applyProtection="1">
      <alignment horizontal="center" vertical="center"/>
      <protection locked="0"/>
    </xf>
    <xf numFmtId="0" fontId="22" fillId="0" borderId="2" xfId="0" applyFont="1" applyBorder="1" applyAlignment="1" applyProtection="1">
      <alignment horizontal="center" vertical="center"/>
      <protection locked="0"/>
    </xf>
    <xf numFmtId="0" fontId="22" fillId="0" borderId="1" xfId="0" applyFont="1" applyBorder="1" applyAlignment="1" applyProtection="1">
      <alignment horizontal="center" vertical="center" wrapText="1"/>
      <protection locked="0"/>
    </xf>
    <xf numFmtId="165" fontId="64" fillId="3" borderId="1" xfId="0" applyNumberFormat="1" applyFont="1" applyFill="1" applyBorder="1" applyAlignment="1" applyProtection="1">
      <alignment horizontal="center" vertical="center" wrapText="1"/>
      <protection hidden="1"/>
    </xf>
    <xf numFmtId="0" fontId="65" fillId="12" borderId="26" xfId="0" applyFont="1" applyFill="1" applyBorder="1" applyAlignment="1" applyProtection="1">
      <alignment horizontal="center" vertical="center" wrapText="1"/>
      <protection hidden="1"/>
    </xf>
    <xf numFmtId="0" fontId="65" fillId="12" borderId="38" xfId="0" applyFont="1" applyFill="1" applyBorder="1" applyAlignment="1" applyProtection="1">
      <alignment horizontal="center" vertical="center" wrapText="1"/>
      <protection hidden="1"/>
    </xf>
    <xf numFmtId="0" fontId="42" fillId="0" borderId="1" xfId="0" applyFont="1" applyBorder="1" applyAlignment="1" applyProtection="1">
      <alignment horizontal="center"/>
      <protection locked="0"/>
    </xf>
    <xf numFmtId="0" fontId="24" fillId="0" borderId="1" xfId="0" applyFont="1" applyBorder="1" applyAlignment="1" applyProtection="1">
      <alignment horizontal="center"/>
      <protection hidden="1"/>
    </xf>
    <xf numFmtId="0" fontId="25" fillId="14" borderId="36" xfId="0" applyFont="1" applyFill="1" applyBorder="1" applyAlignment="1" applyProtection="1">
      <alignment horizontal="center" vertical="center"/>
      <protection hidden="1"/>
    </xf>
    <xf numFmtId="0" fontId="25" fillId="14" borderId="23" xfId="0" applyFont="1" applyFill="1" applyBorder="1" applyAlignment="1" applyProtection="1">
      <alignment horizontal="center" vertical="center"/>
      <protection hidden="1"/>
    </xf>
    <xf numFmtId="0" fontId="25" fillId="14" borderId="24" xfId="0" applyFont="1" applyFill="1" applyBorder="1" applyAlignment="1" applyProtection="1">
      <alignment horizontal="center" vertical="center"/>
      <protection hidden="1"/>
    </xf>
    <xf numFmtId="0" fontId="25" fillId="14" borderId="41" xfId="0" applyFont="1" applyFill="1" applyBorder="1" applyAlignment="1" applyProtection="1">
      <alignment horizontal="center" vertical="center"/>
      <protection hidden="1"/>
    </xf>
    <xf numFmtId="0" fontId="25" fillId="14" borderId="42" xfId="0" applyFont="1" applyFill="1" applyBorder="1" applyAlignment="1" applyProtection="1">
      <alignment horizontal="center" vertical="center"/>
      <protection hidden="1"/>
    </xf>
    <xf numFmtId="0" fontId="25" fillId="14" borderId="21" xfId="0" applyFont="1" applyFill="1" applyBorder="1" applyAlignment="1" applyProtection="1">
      <alignment horizontal="center" vertical="center"/>
      <protection hidden="1"/>
    </xf>
    <xf numFmtId="0" fontId="14" fillId="0" borderId="8" xfId="0" applyFont="1" applyFill="1" applyBorder="1" applyAlignment="1" applyProtection="1">
      <alignment horizontal="center" vertical="center" wrapText="1"/>
      <protection hidden="1"/>
    </xf>
    <xf numFmtId="0" fontId="14" fillId="0" borderId="58" xfId="0" applyFont="1" applyFill="1" applyBorder="1" applyAlignment="1" applyProtection="1">
      <alignment horizontal="center" vertical="center" wrapText="1"/>
      <protection hidden="1"/>
    </xf>
    <xf numFmtId="0" fontId="33" fillId="28" borderId="6" xfId="0" applyFont="1" applyFill="1" applyBorder="1" applyAlignment="1" applyProtection="1">
      <alignment horizontal="center" vertical="center" wrapText="1"/>
      <protection hidden="1"/>
    </xf>
    <xf numFmtId="0" fontId="33" fillId="28" borderId="13" xfId="0" applyFont="1" applyFill="1" applyBorder="1" applyAlignment="1" applyProtection="1">
      <alignment horizontal="center" vertical="center" wrapText="1"/>
      <protection hidden="1"/>
    </xf>
    <xf numFmtId="0" fontId="33" fillId="29" borderId="56" xfId="0" applyFont="1" applyFill="1" applyBorder="1" applyAlignment="1" applyProtection="1">
      <alignment horizontal="center" vertical="center" wrapText="1"/>
      <protection hidden="1"/>
    </xf>
    <xf numFmtId="0" fontId="33" fillId="29" borderId="25" xfId="0" applyFont="1" applyFill="1" applyBorder="1" applyAlignment="1" applyProtection="1">
      <alignment horizontal="center" vertical="center" wrapText="1"/>
      <protection hidden="1"/>
    </xf>
    <xf numFmtId="0" fontId="33" fillId="29" borderId="39" xfId="0" applyFont="1" applyFill="1" applyBorder="1" applyAlignment="1" applyProtection="1">
      <alignment horizontal="center" vertical="center" wrapText="1"/>
      <protection hidden="1"/>
    </xf>
    <xf numFmtId="0" fontId="33" fillId="7" borderId="8" xfId="0" applyFont="1" applyFill="1" applyBorder="1" applyAlignment="1" applyProtection="1">
      <alignment horizontal="center" vertical="center"/>
      <protection hidden="1"/>
    </xf>
    <xf numFmtId="0" fontId="33" fillId="7" borderId="25" xfId="0" applyFont="1" applyFill="1" applyBorder="1" applyAlignment="1" applyProtection="1">
      <alignment horizontal="center" vertical="center"/>
      <protection hidden="1"/>
    </xf>
    <xf numFmtId="0" fontId="33" fillId="13" borderId="25" xfId="0" applyFont="1" applyFill="1" applyBorder="1" applyAlignment="1" applyProtection="1">
      <alignment horizontal="center" vertical="center" wrapText="1"/>
      <protection hidden="1"/>
    </xf>
    <xf numFmtId="0" fontId="33" fillId="13" borderId="39" xfId="0" applyFont="1" applyFill="1" applyBorder="1" applyAlignment="1" applyProtection="1">
      <alignment horizontal="center" vertical="center" wrapText="1"/>
      <protection hidden="1"/>
    </xf>
    <xf numFmtId="0" fontId="33" fillId="10" borderId="39" xfId="0" applyFont="1" applyFill="1" applyBorder="1" applyAlignment="1" applyProtection="1">
      <alignment horizontal="center" vertical="center" wrapText="1"/>
      <protection hidden="1"/>
    </xf>
    <xf numFmtId="0" fontId="33" fillId="10" borderId="38" xfId="0" applyFont="1" applyFill="1" applyBorder="1" applyAlignment="1" applyProtection="1">
      <alignment horizontal="center" vertical="center" wrapText="1"/>
      <protection hidden="1"/>
    </xf>
    <xf numFmtId="0" fontId="22" fillId="0" borderId="17" xfId="0" applyFont="1" applyBorder="1" applyAlignment="1" applyProtection="1">
      <alignment horizontal="center" vertical="center"/>
      <protection locked="0"/>
    </xf>
    <xf numFmtId="0" fontId="22" fillId="0" borderId="31" xfId="0" applyFont="1" applyBorder="1" applyAlignment="1" applyProtection="1">
      <alignment horizontal="center" vertical="center"/>
      <protection locked="0"/>
    </xf>
    <xf numFmtId="0" fontId="22" fillId="0" borderId="18" xfId="0" applyFont="1" applyBorder="1" applyAlignment="1" applyProtection="1">
      <alignment horizontal="center" vertical="center"/>
      <protection locked="0"/>
    </xf>
    <xf numFmtId="0" fontId="22" fillId="0" borderId="28" xfId="0" applyFont="1" applyBorder="1" applyAlignment="1" applyProtection="1">
      <alignment horizontal="center" vertical="center"/>
      <protection locked="0"/>
    </xf>
    <xf numFmtId="0" fontId="33" fillId="0" borderId="43" xfId="0" applyFont="1" applyFill="1" applyBorder="1" applyAlignment="1" applyProtection="1">
      <alignment horizontal="center" vertical="center" wrapText="1"/>
      <protection hidden="1"/>
    </xf>
    <xf numFmtId="0" fontId="33" fillId="0" borderId="44" xfId="0" applyFont="1" applyFill="1" applyBorder="1" applyAlignment="1" applyProtection="1">
      <alignment horizontal="center" vertical="center" wrapText="1"/>
      <protection hidden="1"/>
    </xf>
    <xf numFmtId="0" fontId="14" fillId="0" borderId="25" xfId="0" applyFont="1" applyFill="1" applyBorder="1" applyAlignment="1" applyProtection="1">
      <alignment horizontal="center" vertical="center" wrapText="1"/>
      <protection hidden="1"/>
    </xf>
    <xf numFmtId="0" fontId="14" fillId="0" borderId="26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horizontal="center" vertical="center" wrapText="1"/>
      <protection hidden="1"/>
    </xf>
    <xf numFmtId="0" fontId="25" fillId="0" borderId="0" xfId="0" applyFont="1" applyAlignment="1">
      <alignment horizontal="center" vertical="center"/>
    </xf>
    <xf numFmtId="0" fontId="33" fillId="15" borderId="7" xfId="0" applyFont="1" applyFill="1" applyBorder="1" applyAlignment="1" applyProtection="1">
      <alignment horizontal="center" vertical="center"/>
      <protection hidden="1"/>
    </xf>
    <xf numFmtId="0" fontId="33" fillId="15" borderId="26" xfId="0" applyFont="1" applyFill="1" applyBorder="1" applyAlignment="1" applyProtection="1">
      <alignment horizontal="center" vertical="center"/>
      <protection hidden="1"/>
    </xf>
    <xf numFmtId="0" fontId="69" fillId="5" borderId="41" xfId="0" applyFont="1" applyFill="1" applyBorder="1" applyAlignment="1">
      <alignment horizontal="center" vertical="center"/>
    </xf>
    <xf numFmtId="0" fontId="69" fillId="5" borderId="21" xfId="0" applyFont="1" applyFill="1" applyBorder="1" applyAlignment="1">
      <alignment horizontal="center" vertical="center"/>
    </xf>
    <xf numFmtId="164" fontId="18" fillId="30" borderId="46" xfId="1" applyNumberFormat="1" applyFill="1" applyBorder="1" applyAlignment="1">
      <alignment horizontal="center" vertical="center" wrapText="1"/>
    </xf>
    <xf numFmtId="164" fontId="18" fillId="30" borderId="47" xfId="1" applyNumberFormat="1" applyFill="1" applyBorder="1" applyAlignment="1">
      <alignment horizontal="center" vertical="center" wrapText="1"/>
    </xf>
    <xf numFmtId="164" fontId="33" fillId="9" borderId="7" xfId="0" applyNumberFormat="1" applyFont="1" applyFill="1" applyBorder="1" applyAlignment="1" applyProtection="1">
      <alignment horizontal="center" vertical="center" wrapText="1"/>
      <protection hidden="1"/>
    </xf>
    <xf numFmtId="164" fontId="33" fillId="9" borderId="26" xfId="0" applyNumberFormat="1" applyFont="1" applyFill="1" applyBorder="1" applyAlignment="1" applyProtection="1">
      <alignment horizontal="center" vertical="center" wrapText="1"/>
      <protection hidden="1"/>
    </xf>
    <xf numFmtId="0" fontId="33" fillId="10" borderId="7" xfId="0" applyFont="1" applyFill="1" applyBorder="1" applyAlignment="1" applyProtection="1">
      <alignment horizontal="center" vertical="center" wrapText="1"/>
      <protection hidden="1"/>
    </xf>
    <xf numFmtId="0" fontId="33" fillId="10" borderId="26" xfId="0" applyFont="1" applyFill="1" applyBorder="1" applyAlignment="1" applyProtection="1">
      <alignment horizontal="center" vertical="center" wrapText="1"/>
      <protection hidden="1"/>
    </xf>
    <xf numFmtId="2" fontId="25" fillId="10" borderId="27" xfId="0" applyNumberFormat="1" applyFont="1" applyFill="1" applyBorder="1" applyAlignment="1" applyProtection="1">
      <alignment horizontal="center" vertical="center"/>
      <protection hidden="1"/>
    </xf>
    <xf numFmtId="2" fontId="25" fillId="10" borderId="44" xfId="0" applyNumberFormat="1" applyFont="1" applyFill="1" applyBorder="1" applyAlignment="1" applyProtection="1">
      <alignment horizontal="center" vertical="center"/>
      <protection hidden="1"/>
    </xf>
    <xf numFmtId="0" fontId="65" fillId="0" borderId="0" xfId="0" applyFont="1" applyBorder="1" applyAlignment="1" applyProtection="1">
      <alignment horizontal="center" vertical="center"/>
      <protection hidden="1"/>
    </xf>
    <xf numFmtId="2" fontId="25" fillId="10" borderId="40" xfId="0" applyNumberFormat="1" applyFont="1" applyFill="1" applyBorder="1" applyAlignment="1" applyProtection="1">
      <alignment horizontal="center" vertical="center" wrapText="1"/>
      <protection hidden="1"/>
    </xf>
    <xf numFmtId="2" fontId="25" fillId="10" borderId="45" xfId="0" applyNumberFormat="1" applyFont="1" applyFill="1" applyBorder="1" applyAlignment="1" applyProtection="1">
      <alignment horizontal="center" vertical="center" wrapText="1"/>
      <protection hidden="1"/>
    </xf>
    <xf numFmtId="2" fontId="25" fillId="10" borderId="40" xfId="0" applyNumberFormat="1" applyFont="1" applyFill="1" applyBorder="1" applyAlignment="1" applyProtection="1">
      <alignment horizontal="center" vertical="center"/>
      <protection hidden="1"/>
    </xf>
    <xf numFmtId="2" fontId="25" fillId="10" borderId="45" xfId="0" applyNumberFormat="1" applyFont="1" applyFill="1" applyBorder="1" applyAlignment="1" applyProtection="1">
      <alignment horizontal="center" vertical="center"/>
      <protection hidden="1"/>
    </xf>
    <xf numFmtId="0" fontId="0" fillId="4" borderId="1" xfId="0" applyFill="1" applyBorder="1" applyAlignment="1">
      <alignment horizontal="left" vertical="center"/>
    </xf>
    <xf numFmtId="0" fontId="0" fillId="31" borderId="1" xfId="0" applyFill="1" applyBorder="1" applyAlignment="1">
      <alignment horizontal="left" vertical="center"/>
    </xf>
    <xf numFmtId="0" fontId="0" fillId="8" borderId="29" xfId="0" applyFill="1" applyBorder="1" applyAlignment="1">
      <alignment horizontal="left" vertical="center"/>
    </xf>
    <xf numFmtId="0" fontId="0" fillId="8" borderId="16" xfId="0" applyFill="1" applyBorder="1" applyAlignment="1">
      <alignment horizontal="left" vertical="center"/>
    </xf>
    <xf numFmtId="0" fontId="0" fillId="8" borderId="2" xfId="0" applyFill="1" applyBorder="1" applyAlignment="1">
      <alignment horizontal="left" vertical="center"/>
    </xf>
    <xf numFmtId="0" fontId="67" fillId="0" borderId="9" xfId="0" applyFont="1" applyFill="1" applyBorder="1" applyAlignment="1" applyProtection="1">
      <alignment horizontal="justify" vertical="center" wrapText="1"/>
      <protection hidden="1"/>
    </xf>
    <xf numFmtId="0" fontId="67" fillId="0" borderId="0" xfId="0" applyFont="1" applyFill="1" applyBorder="1" applyAlignment="1" applyProtection="1">
      <alignment horizontal="justify" vertical="center" wrapText="1"/>
      <protection hidden="1"/>
    </xf>
    <xf numFmtId="0" fontId="23" fillId="6" borderId="53" xfId="0" applyFont="1" applyFill="1" applyBorder="1" applyAlignment="1">
      <alignment horizontal="center" vertical="center"/>
    </xf>
    <xf numFmtId="0" fontId="23" fillId="6" borderId="54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3" fillId="6" borderId="55" xfId="0" applyFont="1" applyFill="1" applyBorder="1" applyAlignment="1">
      <alignment horizontal="center" vertical="center" textRotation="255"/>
    </xf>
    <xf numFmtId="0" fontId="0" fillId="3" borderId="29" xfId="0" applyFill="1" applyBorder="1" applyAlignment="1">
      <alignment horizontal="justify" vertical="center"/>
    </xf>
    <xf numFmtId="0" fontId="0" fillId="3" borderId="16" xfId="0" applyFill="1" applyBorder="1" applyAlignment="1">
      <alignment horizontal="justify" vertical="center"/>
    </xf>
    <xf numFmtId="0" fontId="0" fillId="3" borderId="2" xfId="0" applyFill="1" applyBorder="1" applyAlignment="1">
      <alignment horizontal="justify" vertical="center"/>
    </xf>
    <xf numFmtId="0" fontId="39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20" fillId="0" borderId="25" xfId="0" applyFont="1" applyBorder="1" applyAlignment="1">
      <alignment horizontal="center" vertical="center" wrapText="1"/>
    </xf>
    <xf numFmtId="0" fontId="20" fillId="0" borderId="39" xfId="0" applyFont="1" applyBorder="1" applyAlignment="1">
      <alignment horizontal="center" vertical="center" wrapText="1"/>
    </xf>
    <xf numFmtId="0" fontId="0" fillId="3" borderId="1" xfId="0" applyFill="1" applyBorder="1" applyAlignment="1">
      <alignment horizontal="left" vertical="center"/>
    </xf>
    <xf numFmtId="0" fontId="20" fillId="9" borderId="30" xfId="0" applyFont="1" applyFill="1" applyBorder="1" applyAlignment="1">
      <alignment horizontal="center" vertical="center"/>
    </xf>
    <xf numFmtId="0" fontId="20" fillId="9" borderId="31" xfId="0" applyFont="1" applyFill="1" applyBorder="1" applyAlignment="1">
      <alignment horizontal="center" vertical="center"/>
    </xf>
    <xf numFmtId="0" fontId="20" fillId="9" borderId="27" xfId="0" applyFont="1" applyFill="1" applyBorder="1" applyAlignment="1">
      <alignment horizontal="center" vertical="center"/>
    </xf>
    <xf numFmtId="0" fontId="20" fillId="9" borderId="28" xfId="0" applyFont="1" applyFill="1" applyBorder="1" applyAlignment="1">
      <alignment horizontal="center" vertical="center"/>
    </xf>
    <xf numFmtId="0" fontId="6" fillId="9" borderId="1" xfId="0" applyFont="1" applyFill="1" applyBorder="1" applyAlignment="1" applyProtection="1">
      <alignment horizontal="center" vertical="center" wrapText="1"/>
      <protection hidden="1"/>
    </xf>
    <xf numFmtId="0" fontId="6" fillId="9" borderId="30" xfId="0" applyFont="1" applyFill="1" applyBorder="1" applyAlignment="1" applyProtection="1">
      <alignment horizontal="center" vertical="center" wrapText="1"/>
      <protection hidden="1"/>
    </xf>
    <xf numFmtId="0" fontId="6" fillId="9" borderId="17" xfId="0" applyFont="1" applyFill="1" applyBorder="1" applyAlignment="1" applyProtection="1">
      <alignment horizontal="center" vertical="center" wrapText="1"/>
      <protection hidden="1"/>
    </xf>
    <xf numFmtId="0" fontId="6" fillId="9" borderId="31" xfId="0" applyFont="1" applyFill="1" applyBorder="1" applyAlignment="1" applyProtection="1">
      <alignment horizontal="center" vertical="center" wrapText="1"/>
      <protection hidden="1"/>
    </xf>
    <xf numFmtId="0" fontId="6" fillId="9" borderId="27" xfId="0" applyFont="1" applyFill="1" applyBorder="1" applyAlignment="1" applyProtection="1">
      <alignment horizontal="center" vertical="center" wrapText="1"/>
      <protection hidden="1"/>
    </xf>
    <xf numFmtId="0" fontId="6" fillId="9" borderId="18" xfId="0" applyFont="1" applyFill="1" applyBorder="1" applyAlignment="1" applyProtection="1">
      <alignment horizontal="center" vertical="center" wrapText="1"/>
      <protection hidden="1"/>
    </xf>
    <xf numFmtId="0" fontId="6" fillId="9" borderId="28" xfId="0" applyFont="1" applyFill="1" applyBorder="1" applyAlignment="1" applyProtection="1">
      <alignment horizontal="center" vertical="center" wrapText="1"/>
      <protection hidden="1"/>
    </xf>
    <xf numFmtId="0" fontId="25" fillId="0" borderId="0" xfId="0" applyFont="1" applyBorder="1" applyAlignment="1" applyProtection="1">
      <alignment horizontal="right" vertical="center"/>
      <protection hidden="1"/>
    </xf>
    <xf numFmtId="0" fontId="25" fillId="0" borderId="0" xfId="0" applyFont="1" applyBorder="1" applyAlignment="1" applyProtection="1">
      <alignment vertical="center"/>
      <protection hidden="1"/>
    </xf>
    <xf numFmtId="0" fontId="42" fillId="0" borderId="1" xfId="0" applyFont="1" applyBorder="1" applyAlignment="1" applyProtection="1">
      <alignment horizontal="center" vertical="center"/>
      <protection hidden="1"/>
    </xf>
    <xf numFmtId="0" fontId="42" fillId="0" borderId="1" xfId="0" applyFont="1" applyBorder="1" applyAlignment="1" applyProtection="1">
      <alignment horizontal="center" vertical="center" wrapText="1"/>
      <protection hidden="1"/>
    </xf>
    <xf numFmtId="0" fontId="42" fillId="0" borderId="1" xfId="0" applyFont="1" applyBorder="1" applyAlignment="1" applyProtection="1">
      <alignment horizontal="left" vertical="center" wrapText="1"/>
      <protection locked="0"/>
    </xf>
    <xf numFmtId="0" fontId="42" fillId="0" borderId="1" xfId="0" applyFont="1" applyBorder="1" applyAlignment="1" applyProtection="1">
      <alignment horizontal="left" vertical="center"/>
      <protection locked="0"/>
    </xf>
    <xf numFmtId="0" fontId="42" fillId="0" borderId="1" xfId="0" applyFont="1" applyBorder="1" applyProtection="1">
      <protection hidden="1"/>
    </xf>
    <xf numFmtId="0" fontId="42" fillId="0" borderId="1" xfId="0" applyFont="1" applyBorder="1" applyAlignment="1" applyProtection="1">
      <alignment horizontal="center" vertical="center" wrapText="1"/>
      <protection locked="0"/>
    </xf>
    <xf numFmtId="0" fontId="42" fillId="0" borderId="1" xfId="0" applyFont="1" applyBorder="1" applyAlignment="1" applyProtection="1">
      <alignment horizontal="center"/>
      <protection hidden="1"/>
    </xf>
    <xf numFmtId="0" fontId="43" fillId="0" borderId="28" xfId="0" applyFont="1" applyBorder="1" applyAlignment="1" applyProtection="1">
      <protection hidden="1"/>
    </xf>
    <xf numFmtId="0" fontId="42" fillId="0" borderId="28" xfId="0" applyFont="1" applyBorder="1" applyAlignment="1" applyProtection="1">
      <alignment horizontal="center"/>
      <protection hidden="1"/>
    </xf>
    <xf numFmtId="0" fontId="42" fillId="0" borderId="0" xfId="0" applyFont="1" applyBorder="1" applyAlignment="1" applyProtection="1">
      <alignment horizontal="center"/>
      <protection hidden="1"/>
    </xf>
    <xf numFmtId="0" fontId="42" fillId="0" borderId="0" xfId="0" applyFont="1" applyBorder="1" applyAlignment="1" applyProtection="1">
      <alignment horizontal="center" vertical="center"/>
      <protection hidden="1"/>
    </xf>
    <xf numFmtId="0" fontId="24" fillId="0" borderId="1" xfId="0" applyFont="1" applyBorder="1" applyAlignment="1">
      <alignment horizontal="center"/>
    </xf>
    <xf numFmtId="0" fontId="68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</cellXfs>
  <cellStyles count="3">
    <cellStyle name="Celda de comprobación" xfId="1" builtinId="23"/>
    <cellStyle name="Normal" xfId="0" builtinId="0"/>
    <cellStyle name="Normal 2" xfId="2" xr:uid="{00000000-0005-0000-0000-000002000000}"/>
  </cellStyles>
  <dxfs count="141"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0"/>
      </font>
      <fill>
        <patternFill>
          <bgColor theme="3" tint="-0.499984740745262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0000"/>
        </patternFill>
      </fill>
    </dxf>
    <dxf>
      <font>
        <strike val="0"/>
        <color theme="0"/>
      </font>
      <fill>
        <patternFill>
          <bgColor theme="1" tint="0.24994659260841701"/>
        </patternFill>
      </fill>
    </dxf>
    <dxf>
      <font>
        <color theme="1"/>
      </font>
      <fill>
        <patternFill>
          <bgColor rgb="FF92D05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92D05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ont>
        <strike val="0"/>
        <color theme="1"/>
      </font>
      <fill>
        <patternFill>
          <bgColor rgb="FF92D050"/>
        </patternFill>
      </fill>
    </dxf>
    <dxf>
      <font>
        <strike val="0"/>
        <color theme="1"/>
      </font>
      <fill>
        <patternFill>
          <bgColor rgb="FFFFFF00"/>
        </patternFill>
      </fill>
    </dxf>
    <dxf>
      <font>
        <strike val="0"/>
        <color auto="1"/>
      </font>
      <fill>
        <patternFill>
          <bgColor rgb="FFFF0000"/>
        </patternFill>
      </fill>
    </dxf>
    <dxf>
      <font>
        <b val="0"/>
        <i val="0"/>
        <strike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auto="1"/>
      </font>
    </dxf>
    <dxf>
      <font>
        <b val="0"/>
        <i val="0"/>
        <color auto="1"/>
      </font>
      <fill>
        <patternFill>
          <bgColor rgb="FF00B05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ont>
        <strike val="0"/>
        <color theme="1"/>
      </font>
      <fill>
        <patternFill>
          <bgColor rgb="FF92D050"/>
        </patternFill>
      </fill>
    </dxf>
    <dxf>
      <font>
        <strike val="0"/>
        <color theme="1"/>
      </font>
      <fill>
        <patternFill>
          <bgColor rgb="FFFFFF00"/>
        </patternFill>
      </fill>
    </dxf>
    <dxf>
      <font>
        <strike val="0"/>
        <color theme="1"/>
      </font>
      <fill>
        <patternFill>
          <bgColor rgb="FFFF0000"/>
        </patternFill>
      </fill>
    </dxf>
    <dxf>
      <font>
        <strike val="0"/>
        <color theme="1"/>
      </font>
      <fill>
        <patternFill>
          <bgColor rgb="FF92D050"/>
        </patternFill>
      </fill>
    </dxf>
    <dxf>
      <font>
        <strike val="0"/>
        <color theme="1"/>
      </font>
      <fill>
        <patternFill>
          <bgColor rgb="FFFFFF00"/>
        </patternFill>
      </fill>
    </dxf>
    <dxf>
      <font>
        <strike val="0"/>
        <color auto="1"/>
      </font>
      <fill>
        <patternFill>
          <bgColor rgb="FFFF0000"/>
        </patternFill>
      </fill>
    </dxf>
    <dxf>
      <font>
        <b val="0"/>
        <i val="0"/>
        <strike val="0"/>
        <color theme="0"/>
      </font>
      <fill>
        <patternFill>
          <bgColor theme="1"/>
        </patternFill>
      </fill>
    </dxf>
    <dxf>
      <font>
        <strike val="0"/>
        <color auto="1"/>
      </font>
    </dxf>
    <dxf>
      <font>
        <strike val="0"/>
        <color theme="1"/>
      </font>
      <fill>
        <patternFill>
          <bgColor rgb="FF92D050"/>
        </patternFill>
      </fill>
    </dxf>
    <dxf>
      <font>
        <strike val="0"/>
        <color theme="1"/>
      </font>
      <fill>
        <patternFill>
          <bgColor rgb="FFFFFF00"/>
        </patternFill>
      </fill>
    </dxf>
    <dxf>
      <font>
        <strike val="0"/>
        <color theme="1"/>
      </font>
      <fill>
        <patternFill>
          <bgColor rgb="FFFF0000"/>
        </patternFill>
      </fill>
    </dxf>
    <dxf>
      <font>
        <b/>
        <i val="0"/>
        <color theme="0" tint="-4.9989318521683403E-2"/>
        <name val="Calibri Light"/>
        <scheme val="none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strike val="0"/>
        <color auto="1"/>
      </font>
    </dxf>
    <dxf>
      <font>
        <b/>
        <i val="0"/>
      </font>
      <fill>
        <patternFill>
          <bgColor rgb="FFFF0000"/>
        </patternFill>
      </fill>
    </dxf>
    <dxf>
      <font>
        <color auto="1"/>
      </font>
    </dxf>
    <dxf>
      <font>
        <b val="0"/>
        <i val="0"/>
        <color auto="1"/>
      </font>
      <fill>
        <patternFill>
          <bgColor rgb="FF00B05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ont>
        <strike val="0"/>
        <color theme="1"/>
      </font>
      <fill>
        <patternFill>
          <bgColor rgb="FF92D050"/>
        </patternFill>
      </fill>
    </dxf>
    <dxf>
      <font>
        <strike val="0"/>
        <color theme="1"/>
      </font>
      <fill>
        <patternFill>
          <bgColor rgb="FFFFFF00"/>
        </patternFill>
      </fill>
    </dxf>
    <dxf>
      <font>
        <strike val="0"/>
        <color theme="1"/>
      </font>
      <fill>
        <patternFill>
          <bgColor rgb="FFFF0000"/>
        </patternFill>
      </fill>
    </dxf>
    <dxf>
      <font>
        <strike val="0"/>
        <color theme="1"/>
      </font>
      <fill>
        <patternFill>
          <bgColor rgb="FF92D050"/>
        </patternFill>
      </fill>
    </dxf>
    <dxf>
      <font>
        <strike val="0"/>
        <color theme="1"/>
      </font>
      <fill>
        <patternFill>
          <bgColor rgb="FFFFFF00"/>
        </patternFill>
      </fill>
    </dxf>
    <dxf>
      <font>
        <strike val="0"/>
        <color auto="1"/>
      </font>
      <fill>
        <patternFill>
          <bgColor rgb="FFFF0000"/>
        </patternFill>
      </fill>
    </dxf>
    <dxf>
      <font>
        <b val="0"/>
        <i val="0"/>
        <strike val="0"/>
        <color theme="0"/>
      </font>
      <fill>
        <patternFill>
          <bgColor theme="1"/>
        </patternFill>
      </fill>
    </dxf>
    <dxf>
      <font>
        <strike val="0"/>
        <color auto="1"/>
      </font>
    </dxf>
    <dxf>
      <font>
        <strike val="0"/>
        <color theme="1"/>
      </font>
      <fill>
        <patternFill>
          <bgColor rgb="FF92D050"/>
        </patternFill>
      </fill>
    </dxf>
    <dxf>
      <font>
        <strike val="0"/>
        <color theme="1"/>
      </font>
      <fill>
        <patternFill>
          <bgColor rgb="FFFFFF00"/>
        </patternFill>
      </fill>
    </dxf>
    <dxf>
      <font>
        <strike val="0"/>
        <color theme="1"/>
      </font>
      <fill>
        <patternFill>
          <bgColor rgb="FFFF0000"/>
        </patternFill>
      </fill>
    </dxf>
    <dxf>
      <font>
        <b/>
        <i val="0"/>
        <color theme="0" tint="-4.9989318521683403E-2"/>
        <name val="Calibri Light"/>
        <scheme val="none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C6EFCE"/>
        </patternFill>
      </fill>
    </dxf>
    <dxf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C6EFCE"/>
        </patternFill>
      </fill>
    </dxf>
    <dxf>
      <fill>
        <patternFill>
          <bgColor rgb="FFFFEB9C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C6EFCE"/>
        </patternFill>
      </fill>
    </dxf>
    <dxf>
      <fill>
        <patternFill>
          <bgColor rgb="FFFFEB9C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C6EFCE"/>
        </patternFill>
      </fill>
    </dxf>
    <dxf>
      <fill>
        <patternFill>
          <bgColor rgb="FFFFEB9C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C6EFCE"/>
        </patternFill>
      </fill>
    </dxf>
    <dxf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theme="0" tint="-0.499984740745262"/>
      </font>
      <fill>
        <patternFill>
          <bgColor rgb="FFC6EFCE"/>
        </patternFill>
      </fill>
    </dxf>
    <dxf>
      <font>
        <color theme="0" tint="-0.499984740745262"/>
      </font>
      <fill>
        <patternFill>
          <bgColor rgb="FFFFEB9C"/>
        </patternFill>
      </fill>
    </dxf>
    <dxf>
      <font>
        <color theme="0" tint="-0.499984740745262"/>
      </font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EB9C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C6EFCE"/>
        </patternFill>
      </fill>
    </dxf>
    <dxf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theme="0" tint="-0.499984740745262"/>
      </font>
      <fill>
        <patternFill>
          <bgColor rgb="FFC6EFCE"/>
        </patternFill>
      </fill>
    </dxf>
    <dxf>
      <font>
        <color theme="0" tint="-0.499984740745262"/>
      </font>
      <fill>
        <patternFill>
          <bgColor rgb="FFFFEB9C"/>
        </patternFill>
      </fill>
    </dxf>
    <dxf>
      <font>
        <color theme="0" tint="-0.499984740745262"/>
      </font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theme="0" tint="-0.499984740745262"/>
      </font>
      <fill>
        <patternFill>
          <bgColor rgb="FFC6EFCE"/>
        </patternFill>
      </fill>
    </dxf>
    <dxf>
      <font>
        <color theme="0" tint="-0.499984740745262"/>
      </font>
      <fill>
        <patternFill>
          <bgColor rgb="FFFFEB9C"/>
        </patternFill>
      </fill>
    </dxf>
    <dxf>
      <font>
        <color theme="0" tint="-0.499984740745262"/>
      </font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EB9C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EB9C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EB9C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EB9C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EB9C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57150</xdr:rowOff>
    </xdr:from>
    <xdr:to>
      <xdr:col>3</xdr:col>
      <xdr:colOff>383485</xdr:colOff>
      <xdr:row>5</xdr:row>
      <xdr:rowOff>128795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E70B8BE-5D22-468C-9234-883532F01A8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47650"/>
          <a:ext cx="831160" cy="8812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73270</xdr:colOff>
      <xdr:row>0</xdr:row>
      <xdr:rowOff>7327</xdr:rowOff>
    </xdr:from>
    <xdr:to>
      <xdr:col>1</xdr:col>
      <xdr:colOff>615463</xdr:colOff>
      <xdr:row>4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C3A1459-C6EF-4043-90AB-E0AB76D46C3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270" y="7327"/>
          <a:ext cx="805962" cy="75467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0</xdr:row>
      <xdr:rowOff>47625</xdr:rowOff>
    </xdr:from>
    <xdr:to>
      <xdr:col>0</xdr:col>
      <xdr:colOff>1409700</xdr:colOff>
      <xdr:row>3</xdr:row>
      <xdr:rowOff>238124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408E9C66-11D7-4DF6-A9CB-1148AFC761D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47625"/>
          <a:ext cx="1095375" cy="9810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0</xdr:row>
      <xdr:rowOff>47625</xdr:rowOff>
    </xdr:from>
    <xdr:to>
      <xdr:col>0</xdr:col>
      <xdr:colOff>1409700</xdr:colOff>
      <xdr:row>3</xdr:row>
      <xdr:rowOff>171449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066C3CA-9DE7-4F3C-938C-5900E9D8F60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47625"/>
          <a:ext cx="1095375" cy="9810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bout:blank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oración Riesgos y Controles"/>
      <sheetName val=" RIESGOS Y CONTROLES"/>
      <sheetName val="CONTROL"/>
      <sheetName val="LISTA"/>
      <sheetName val="Evaluación CI Financiero"/>
      <sheetName val="Listas"/>
    </sheetNames>
    <sheetDataSet>
      <sheetData sheetId="0"/>
      <sheetData sheetId="1"/>
      <sheetData sheetId="2">
        <row r="6">
          <cell r="C6" t="str">
            <v>Manual</v>
          </cell>
        </row>
        <row r="7">
          <cell r="C7" t="str">
            <v>Automatico</v>
          </cell>
        </row>
        <row r="8">
          <cell r="C8" t="str">
            <v>Semiautomatico</v>
          </cell>
        </row>
      </sheetData>
      <sheetData sheetId="3">
        <row r="2">
          <cell r="E2" t="str">
            <v>Si</v>
          </cell>
        </row>
        <row r="3">
          <cell r="E3" t="str">
            <v>Parcial</v>
          </cell>
        </row>
        <row r="4">
          <cell r="E4" t="str">
            <v>No</v>
          </cell>
        </row>
      </sheetData>
      <sheetData sheetId="4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1"/>
  <sheetViews>
    <sheetView topLeftCell="B1" workbookViewId="0">
      <selection activeCell="AF6" sqref="AF6:AG6"/>
    </sheetView>
  </sheetViews>
  <sheetFormatPr baseColWidth="10" defaultRowHeight="15" x14ac:dyDescent="0.25"/>
  <cols>
    <col min="1" max="1" width="2.28515625" customWidth="1"/>
    <col min="2" max="2" width="1.7109375" customWidth="1"/>
    <col min="3" max="6" width="6.7109375" customWidth="1"/>
    <col min="7" max="11" width="5.7109375" customWidth="1"/>
    <col min="12" max="13" width="6.7109375" customWidth="1"/>
    <col min="14" max="15" width="1.7109375" customWidth="1"/>
    <col min="16" max="17" width="6.7109375" customWidth="1"/>
    <col min="18" max="26" width="5.7109375" customWidth="1"/>
    <col min="27" max="28" width="1.7109375" customWidth="1"/>
    <col min="29" max="29" width="18.7109375" customWidth="1"/>
    <col min="30" max="30" width="1.7109375" customWidth="1"/>
    <col min="31" max="31" width="2.28515625" customWidth="1"/>
  </cols>
  <sheetData>
    <row r="1" spans="1:31" x14ac:dyDescent="0.25">
      <c r="A1" s="295"/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  <c r="V1" s="295"/>
      <c r="W1" s="295"/>
      <c r="X1" s="295"/>
      <c r="Y1" s="295"/>
      <c r="Z1" s="295"/>
      <c r="AA1" s="295"/>
      <c r="AB1" s="295"/>
      <c r="AC1" s="295"/>
      <c r="AD1" s="295"/>
      <c r="AE1" s="295"/>
    </row>
    <row r="2" spans="1:31" x14ac:dyDescent="0.25">
      <c r="A2" s="295"/>
      <c r="B2" s="357"/>
      <c r="C2" s="358"/>
      <c r="D2" s="359"/>
      <c r="E2" s="357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8"/>
      <c r="S2" s="358"/>
      <c r="T2" s="358"/>
      <c r="U2" s="358"/>
      <c r="V2" s="358"/>
      <c r="W2" s="358"/>
      <c r="X2" s="358"/>
      <c r="Y2" s="358"/>
      <c r="Z2" s="358"/>
      <c r="AA2" s="358"/>
      <c r="AB2" s="358"/>
      <c r="AC2" s="358"/>
      <c r="AD2" s="359"/>
      <c r="AE2" s="295"/>
    </row>
    <row r="3" spans="1:31" x14ac:dyDescent="0.25">
      <c r="A3" s="296"/>
      <c r="B3" s="360"/>
      <c r="C3" s="361"/>
      <c r="D3" s="362"/>
      <c r="E3" s="468" t="s">
        <v>297</v>
      </c>
      <c r="F3" s="468"/>
      <c r="G3" s="468"/>
      <c r="H3" s="468"/>
      <c r="I3" s="468"/>
      <c r="J3" s="468"/>
      <c r="K3" s="468"/>
      <c r="L3" s="468"/>
      <c r="M3" s="468"/>
      <c r="N3" s="468"/>
      <c r="O3" s="468"/>
      <c r="P3" s="468"/>
      <c r="Q3" s="468"/>
      <c r="R3" s="468"/>
      <c r="S3" s="468"/>
      <c r="T3" s="468"/>
      <c r="U3" s="468"/>
      <c r="V3" s="468"/>
      <c r="W3" s="468"/>
      <c r="X3" s="468"/>
      <c r="Y3" s="468"/>
      <c r="Z3" s="468"/>
      <c r="AA3" s="468"/>
      <c r="AB3" s="468"/>
      <c r="AC3" s="468"/>
      <c r="AD3" s="468"/>
      <c r="AE3" s="297"/>
    </row>
    <row r="4" spans="1:31" x14ac:dyDescent="0.25">
      <c r="A4" s="298"/>
      <c r="B4" s="360"/>
      <c r="C4" s="361"/>
      <c r="D4" s="362"/>
      <c r="E4" s="468"/>
      <c r="F4" s="468"/>
      <c r="G4" s="468"/>
      <c r="H4" s="468"/>
      <c r="I4" s="468"/>
      <c r="J4" s="468"/>
      <c r="K4" s="468"/>
      <c r="L4" s="468"/>
      <c r="M4" s="468"/>
      <c r="N4" s="468"/>
      <c r="O4" s="468"/>
      <c r="P4" s="468"/>
      <c r="Q4" s="468"/>
      <c r="R4" s="468"/>
      <c r="S4" s="468"/>
      <c r="T4" s="468"/>
      <c r="U4" s="468"/>
      <c r="V4" s="468"/>
      <c r="W4" s="468"/>
      <c r="X4" s="468"/>
      <c r="Y4" s="468"/>
      <c r="Z4" s="468"/>
      <c r="AA4" s="468"/>
      <c r="AB4" s="468"/>
      <c r="AC4" s="468"/>
      <c r="AD4" s="468"/>
      <c r="AE4" s="299"/>
    </row>
    <row r="5" spans="1:31" ht="18.75" customHeight="1" x14ac:dyDescent="0.25">
      <c r="A5" s="300"/>
      <c r="B5" s="360"/>
      <c r="C5" s="361"/>
      <c r="D5" s="362"/>
      <c r="E5" s="469" t="s">
        <v>298</v>
      </c>
      <c r="F5" s="470"/>
      <c r="G5" s="470"/>
      <c r="H5" s="470"/>
      <c r="I5" s="470"/>
      <c r="J5" s="470"/>
      <c r="K5" s="470"/>
      <c r="L5" s="470"/>
      <c r="M5" s="470"/>
      <c r="N5" s="470"/>
      <c r="O5" s="470"/>
      <c r="P5" s="470"/>
      <c r="Q5" s="470"/>
      <c r="R5" s="470"/>
      <c r="S5" s="470"/>
      <c r="T5" s="470"/>
      <c r="U5" s="470"/>
      <c r="V5" s="470"/>
      <c r="W5" s="470"/>
      <c r="X5" s="470"/>
      <c r="Y5" s="470"/>
      <c r="Z5" s="470"/>
      <c r="AA5" s="470"/>
      <c r="AB5" s="470"/>
      <c r="AC5" s="470"/>
      <c r="AD5" s="471"/>
      <c r="AE5" s="301"/>
    </row>
    <row r="6" spans="1:31" x14ac:dyDescent="0.25">
      <c r="A6" s="302"/>
      <c r="B6" s="363"/>
      <c r="C6" s="364"/>
      <c r="D6" s="365"/>
      <c r="E6" s="472"/>
      <c r="F6" s="473"/>
      <c r="G6" s="473"/>
      <c r="H6" s="473"/>
      <c r="I6" s="473"/>
      <c r="J6" s="473"/>
      <c r="K6" s="473"/>
      <c r="L6" s="473"/>
      <c r="M6" s="473"/>
      <c r="N6" s="473"/>
      <c r="O6" s="473"/>
      <c r="P6" s="473"/>
      <c r="Q6" s="473"/>
      <c r="R6" s="473"/>
      <c r="S6" s="473"/>
      <c r="T6" s="473"/>
      <c r="U6" s="473"/>
      <c r="V6" s="473"/>
      <c r="W6" s="473"/>
      <c r="X6" s="473"/>
      <c r="Y6" s="473"/>
      <c r="Z6" s="473"/>
      <c r="AA6" s="473"/>
      <c r="AB6" s="473"/>
      <c r="AC6" s="473"/>
      <c r="AD6" s="474"/>
      <c r="AE6" s="303"/>
    </row>
    <row r="7" spans="1:31" x14ac:dyDescent="0.25">
      <c r="A7" s="304"/>
      <c r="B7" s="305"/>
      <c r="C7" s="306"/>
      <c r="D7" s="306"/>
      <c r="E7" s="306"/>
      <c r="F7" s="306"/>
      <c r="G7" s="306"/>
      <c r="H7" s="306"/>
      <c r="I7" s="306"/>
      <c r="J7" s="306"/>
      <c r="K7" s="306"/>
      <c r="L7" s="306"/>
      <c r="M7" s="306"/>
      <c r="N7" s="306"/>
      <c r="O7" s="306"/>
      <c r="P7" s="306"/>
      <c r="Q7" s="306"/>
      <c r="R7" s="306"/>
      <c r="S7" s="306"/>
      <c r="T7" s="306"/>
      <c r="U7" s="306"/>
      <c r="V7" s="306"/>
      <c r="W7" s="306"/>
      <c r="X7" s="306"/>
      <c r="Y7" s="306"/>
      <c r="Z7" s="306"/>
      <c r="AA7" s="307"/>
      <c r="AB7" s="308"/>
      <c r="AC7" s="306"/>
      <c r="AD7" s="307"/>
      <c r="AE7" s="309"/>
    </row>
    <row r="8" spans="1:31" ht="15.75" x14ac:dyDescent="0.25">
      <c r="A8" s="310"/>
      <c r="B8" s="311"/>
      <c r="C8" s="350" t="s">
        <v>277</v>
      </c>
      <c r="D8" s="350"/>
      <c r="E8" s="350"/>
      <c r="F8" s="350"/>
      <c r="G8" s="356"/>
      <c r="H8" s="356"/>
      <c r="I8" s="356"/>
      <c r="J8" s="356"/>
      <c r="K8" s="356"/>
      <c r="L8" s="356"/>
      <c r="M8" s="356"/>
      <c r="N8" s="356"/>
      <c r="O8" s="356"/>
      <c r="P8" s="356"/>
      <c r="Q8" s="356"/>
      <c r="R8" s="356"/>
      <c r="S8" s="356"/>
      <c r="T8" s="356"/>
      <c r="U8" s="356"/>
      <c r="V8" s="356"/>
      <c r="W8" s="356"/>
      <c r="X8" s="356"/>
      <c r="Y8" s="356"/>
      <c r="Z8" s="356"/>
      <c r="AA8" s="312"/>
      <c r="AB8" s="311"/>
      <c r="AC8" s="296" t="s">
        <v>75</v>
      </c>
      <c r="AD8" s="313"/>
      <c r="AE8" s="296"/>
    </row>
    <row r="9" spans="1:31" ht="18.75" x14ac:dyDescent="0.25">
      <c r="A9" s="310"/>
      <c r="B9" s="311"/>
      <c r="C9" s="350" t="s">
        <v>278</v>
      </c>
      <c r="D9" s="350"/>
      <c r="E9" s="350"/>
      <c r="F9" s="350"/>
      <c r="G9" s="354"/>
      <c r="H9" s="354"/>
      <c r="I9" s="354"/>
      <c r="J9" s="354"/>
      <c r="K9" s="354"/>
      <c r="L9" s="354"/>
      <c r="M9" s="354"/>
      <c r="N9" s="354"/>
      <c r="O9" s="354"/>
      <c r="P9" s="354"/>
      <c r="Q9" s="354"/>
      <c r="R9" s="354"/>
      <c r="S9" s="354"/>
      <c r="T9" s="354"/>
      <c r="U9" s="354"/>
      <c r="V9" s="354"/>
      <c r="W9" s="354"/>
      <c r="X9" s="354"/>
      <c r="Y9" s="354"/>
      <c r="Z9" s="354"/>
      <c r="AA9" s="312"/>
      <c r="AB9" s="311"/>
      <c r="AC9" s="314"/>
      <c r="AD9" s="315"/>
      <c r="AE9" s="300"/>
    </row>
    <row r="10" spans="1:31" ht="15.75" thickBot="1" x14ac:dyDescent="0.3">
      <c r="A10" s="304"/>
      <c r="B10" s="316"/>
      <c r="C10" s="304"/>
      <c r="D10" s="304"/>
      <c r="E10" s="304"/>
      <c r="F10" s="304"/>
      <c r="G10" s="304"/>
      <c r="H10" s="304"/>
      <c r="I10" s="304"/>
      <c r="J10" s="304"/>
      <c r="K10" s="304"/>
      <c r="L10" s="304"/>
      <c r="M10" s="304"/>
      <c r="N10" s="304"/>
      <c r="O10" s="304"/>
      <c r="P10" s="304"/>
      <c r="Q10" s="304"/>
      <c r="R10" s="304"/>
      <c r="S10" s="317"/>
      <c r="T10" s="317"/>
      <c r="U10" s="317"/>
      <c r="V10" s="317"/>
      <c r="W10" s="317"/>
      <c r="X10" s="317"/>
      <c r="Y10" s="317"/>
      <c r="Z10" s="317"/>
      <c r="AA10" s="318"/>
      <c r="AB10" s="319"/>
      <c r="AC10" s="320"/>
      <c r="AD10" s="321"/>
      <c r="AE10" s="304"/>
    </row>
    <row r="11" spans="1:31" x14ac:dyDescent="0.25">
      <c r="A11" s="304"/>
      <c r="B11" s="305"/>
      <c r="C11" s="322"/>
      <c r="D11" s="322"/>
      <c r="E11" s="322"/>
      <c r="F11" s="322"/>
      <c r="G11" s="322"/>
      <c r="H11" s="322"/>
      <c r="I11" s="322"/>
      <c r="J11" s="322"/>
      <c r="K11" s="322"/>
      <c r="L11" s="322"/>
      <c r="M11" s="322"/>
      <c r="N11" s="322"/>
      <c r="O11" s="305"/>
      <c r="P11" s="322"/>
      <c r="Q11" s="322"/>
      <c r="R11" s="322"/>
      <c r="S11" s="322"/>
      <c r="T11" s="322"/>
      <c r="U11" s="322"/>
      <c r="V11" s="322"/>
      <c r="W11" s="322"/>
      <c r="X11" s="322"/>
      <c r="Y11" s="322"/>
      <c r="Z11" s="322"/>
      <c r="AA11" s="323"/>
      <c r="AB11" s="324"/>
      <c r="AC11" s="325"/>
      <c r="AD11" s="326"/>
      <c r="AE11" s="304"/>
    </row>
    <row r="12" spans="1:31" ht="15.75" x14ac:dyDescent="0.25">
      <c r="A12" s="327"/>
      <c r="B12" s="328"/>
      <c r="C12" s="350" t="s">
        <v>279</v>
      </c>
      <c r="D12" s="350"/>
      <c r="E12" s="350"/>
      <c r="F12" s="350"/>
      <c r="G12" s="350"/>
      <c r="H12" s="350"/>
      <c r="I12" s="350"/>
      <c r="J12" s="350"/>
      <c r="K12" s="350"/>
      <c r="L12" s="350"/>
      <c r="M12" s="350"/>
      <c r="N12" s="327"/>
      <c r="O12" s="328"/>
      <c r="P12" s="350" t="s">
        <v>280</v>
      </c>
      <c r="Q12" s="350"/>
      <c r="R12" s="350"/>
      <c r="S12" s="350"/>
      <c r="T12" s="350"/>
      <c r="U12" s="350"/>
      <c r="V12" s="350"/>
      <c r="W12" s="350"/>
      <c r="X12" s="350"/>
      <c r="Y12" s="350"/>
      <c r="Z12" s="350"/>
      <c r="AA12" s="329"/>
      <c r="AB12" s="328"/>
      <c r="AC12" s="327" t="s">
        <v>281</v>
      </c>
      <c r="AD12" s="329"/>
      <c r="AE12" s="327"/>
    </row>
    <row r="13" spans="1:31" ht="18.75" x14ac:dyDescent="0.25">
      <c r="A13" s="330"/>
      <c r="B13" s="331"/>
      <c r="C13" s="355"/>
      <c r="D13" s="355"/>
      <c r="E13" s="355"/>
      <c r="F13" s="355"/>
      <c r="G13" s="355"/>
      <c r="H13" s="355"/>
      <c r="I13" s="355"/>
      <c r="J13" s="355"/>
      <c r="K13" s="355"/>
      <c r="L13" s="355"/>
      <c r="M13" s="355"/>
      <c r="N13" s="330"/>
      <c r="O13" s="331"/>
      <c r="P13" s="355"/>
      <c r="Q13" s="355"/>
      <c r="R13" s="355"/>
      <c r="S13" s="355"/>
      <c r="T13" s="355"/>
      <c r="U13" s="355"/>
      <c r="V13" s="355"/>
      <c r="W13" s="355"/>
      <c r="X13" s="355"/>
      <c r="Y13" s="355"/>
      <c r="Z13" s="355"/>
      <c r="AA13" s="332"/>
      <c r="AB13" s="331"/>
      <c r="AC13" s="333"/>
      <c r="AD13" s="332"/>
      <c r="AE13" s="330"/>
    </row>
    <row r="14" spans="1:31" x14ac:dyDescent="0.25">
      <c r="A14" s="334"/>
      <c r="B14" s="335"/>
      <c r="C14" s="336"/>
      <c r="D14" s="336"/>
      <c r="E14" s="336"/>
      <c r="F14" s="336"/>
      <c r="G14" s="336"/>
      <c r="H14" s="336"/>
      <c r="I14" s="336"/>
      <c r="J14" s="336"/>
      <c r="K14" s="336"/>
      <c r="L14" s="336"/>
      <c r="M14" s="336"/>
      <c r="N14" s="336"/>
      <c r="O14" s="335"/>
      <c r="P14" s="336"/>
      <c r="Q14" s="336"/>
      <c r="R14" s="336"/>
      <c r="S14" s="336"/>
      <c r="T14" s="336"/>
      <c r="U14" s="336"/>
      <c r="V14" s="336"/>
      <c r="W14" s="336"/>
      <c r="X14" s="336"/>
      <c r="Y14" s="336"/>
      <c r="Z14" s="336"/>
      <c r="AA14" s="337"/>
      <c r="AB14" s="338"/>
      <c r="AC14" s="334"/>
      <c r="AD14" s="339"/>
      <c r="AE14" s="334"/>
    </row>
    <row r="15" spans="1:31" x14ac:dyDescent="0.25">
      <c r="A15" s="334"/>
      <c r="B15" s="338"/>
      <c r="C15" s="334"/>
      <c r="D15" s="334"/>
      <c r="E15" s="334"/>
      <c r="F15" s="334"/>
      <c r="G15" s="334"/>
      <c r="H15" s="334"/>
      <c r="I15" s="334"/>
      <c r="J15" s="334"/>
      <c r="K15" s="334"/>
      <c r="L15" s="334"/>
      <c r="M15" s="334"/>
      <c r="N15" s="334"/>
      <c r="O15" s="334"/>
      <c r="P15" s="334"/>
      <c r="Q15" s="334"/>
      <c r="R15" s="334"/>
      <c r="S15" s="334"/>
      <c r="T15" s="334"/>
      <c r="U15" s="334"/>
      <c r="V15" s="334"/>
      <c r="W15" s="334"/>
      <c r="X15" s="334"/>
      <c r="Y15" s="334"/>
      <c r="Z15" s="334"/>
      <c r="AA15" s="339"/>
      <c r="AB15" s="316"/>
      <c r="AC15" s="304"/>
      <c r="AD15" s="318"/>
      <c r="AE15" s="304"/>
    </row>
    <row r="16" spans="1:31" ht="15.75" x14ac:dyDescent="0.25">
      <c r="A16" s="330"/>
      <c r="B16" s="331"/>
      <c r="C16" s="350" t="s">
        <v>282</v>
      </c>
      <c r="D16" s="350"/>
      <c r="E16" s="350"/>
      <c r="F16" s="350"/>
      <c r="G16" s="350"/>
      <c r="H16" s="350"/>
      <c r="I16" s="350"/>
      <c r="J16" s="350"/>
      <c r="K16" s="350"/>
      <c r="L16" s="350"/>
      <c r="M16" s="350"/>
      <c r="N16" s="330"/>
      <c r="O16" s="330"/>
      <c r="P16" s="330"/>
      <c r="Q16" s="330"/>
      <c r="R16" s="330"/>
      <c r="S16" s="330"/>
      <c r="T16" s="330"/>
      <c r="U16" s="330"/>
      <c r="V16" s="330"/>
      <c r="W16" s="330"/>
      <c r="X16" s="330"/>
      <c r="Y16" s="330"/>
      <c r="Z16" s="330"/>
      <c r="AA16" s="332"/>
      <c r="AB16" s="328"/>
      <c r="AC16" s="327" t="s">
        <v>283</v>
      </c>
      <c r="AD16" s="329"/>
      <c r="AE16" s="330"/>
    </row>
    <row r="17" spans="1:31" ht="18.75" x14ac:dyDescent="0.25">
      <c r="A17" s="330"/>
      <c r="B17" s="331"/>
      <c r="C17" s="351"/>
      <c r="D17" s="351"/>
      <c r="E17" s="351"/>
      <c r="F17" s="351"/>
      <c r="G17" s="351"/>
      <c r="H17" s="351"/>
      <c r="I17" s="351"/>
      <c r="J17" s="351"/>
      <c r="K17" s="351"/>
      <c r="L17" s="351"/>
      <c r="M17" s="351"/>
      <c r="N17" s="351"/>
      <c r="O17" s="351"/>
      <c r="P17" s="351"/>
      <c r="Q17" s="351"/>
      <c r="R17" s="351"/>
      <c r="S17" s="351"/>
      <c r="T17" s="351"/>
      <c r="U17" s="351"/>
      <c r="V17" s="351"/>
      <c r="W17" s="351"/>
      <c r="X17" s="351"/>
      <c r="Y17" s="351"/>
      <c r="Z17" s="351"/>
      <c r="AA17" s="332"/>
      <c r="AB17" s="328"/>
      <c r="AC17" s="333"/>
      <c r="AD17" s="329"/>
      <c r="AE17" s="330"/>
    </row>
    <row r="18" spans="1:31" ht="15.75" x14ac:dyDescent="0.25">
      <c r="A18" s="330"/>
      <c r="B18" s="331"/>
      <c r="C18" s="352"/>
      <c r="D18" s="352"/>
      <c r="E18" s="352"/>
      <c r="F18" s="352"/>
      <c r="G18" s="352"/>
      <c r="H18" s="352"/>
      <c r="I18" s="352"/>
      <c r="J18" s="352"/>
      <c r="K18" s="352"/>
      <c r="L18" s="352"/>
      <c r="M18" s="352"/>
      <c r="N18" s="352"/>
      <c r="O18" s="352"/>
      <c r="P18" s="352"/>
      <c r="Q18" s="352"/>
      <c r="R18" s="352"/>
      <c r="S18" s="352"/>
      <c r="T18" s="352"/>
      <c r="U18" s="352"/>
      <c r="V18" s="352"/>
      <c r="W18" s="352"/>
      <c r="X18" s="352"/>
      <c r="Y18" s="352"/>
      <c r="Z18" s="352"/>
      <c r="AA18" s="332"/>
      <c r="AB18" s="331"/>
      <c r="AC18" s="330"/>
      <c r="AD18" s="332"/>
      <c r="AE18" s="330"/>
    </row>
    <row r="19" spans="1:31" ht="15.75" x14ac:dyDescent="0.25">
      <c r="A19" s="330"/>
      <c r="B19" s="340"/>
      <c r="C19" s="341"/>
      <c r="D19" s="341"/>
      <c r="E19" s="341"/>
      <c r="F19" s="341"/>
      <c r="G19" s="341"/>
      <c r="H19" s="341"/>
      <c r="I19" s="341"/>
      <c r="J19" s="341"/>
      <c r="K19" s="341"/>
      <c r="L19" s="341"/>
      <c r="M19" s="341"/>
      <c r="N19" s="341"/>
      <c r="O19" s="341"/>
      <c r="P19" s="341"/>
      <c r="Q19" s="341"/>
      <c r="R19" s="341"/>
      <c r="S19" s="341"/>
      <c r="T19" s="341"/>
      <c r="U19" s="341"/>
      <c r="V19" s="341"/>
      <c r="W19" s="341"/>
      <c r="X19" s="341"/>
      <c r="Y19" s="341"/>
      <c r="Z19" s="341"/>
      <c r="AA19" s="342"/>
      <c r="AB19" s="343"/>
      <c r="AC19" s="344"/>
      <c r="AD19" s="345"/>
      <c r="AE19" s="330"/>
    </row>
    <row r="20" spans="1:31" ht="15.75" x14ac:dyDescent="0.25">
      <c r="A20" s="346"/>
      <c r="B20" s="353" t="s">
        <v>284</v>
      </c>
      <c r="C20" s="353"/>
      <c r="D20" s="353"/>
      <c r="E20" s="353"/>
      <c r="F20" s="353"/>
      <c r="G20" s="353"/>
      <c r="H20" s="353"/>
      <c r="I20" s="353"/>
      <c r="J20" s="353"/>
      <c r="K20" s="353"/>
      <c r="L20" s="353"/>
      <c r="M20" s="353"/>
      <c r="N20" s="353"/>
      <c r="O20" s="353"/>
      <c r="P20" s="353"/>
      <c r="Q20" s="353"/>
      <c r="R20" s="353"/>
      <c r="S20" s="353"/>
      <c r="T20" s="353"/>
      <c r="U20" s="353"/>
      <c r="V20" s="353"/>
      <c r="W20" s="353"/>
      <c r="X20" s="353"/>
      <c r="Y20" s="353"/>
      <c r="Z20" s="353"/>
      <c r="AA20" s="353"/>
      <c r="AB20" s="353"/>
      <c r="AC20" s="353"/>
      <c r="AD20" s="353"/>
      <c r="AE20" s="346"/>
    </row>
    <row r="21" spans="1:31" x14ac:dyDescent="0.25">
      <c r="A21" s="295"/>
      <c r="B21" s="295"/>
      <c r="C21" s="295"/>
      <c r="D21" s="295"/>
      <c r="E21" s="295"/>
      <c r="F21" s="295"/>
      <c r="G21" s="295"/>
      <c r="H21" s="295"/>
      <c r="I21" s="295"/>
      <c r="J21" s="295"/>
      <c r="K21" s="295"/>
      <c r="L21" s="295"/>
      <c r="M21" s="295"/>
      <c r="N21" s="295"/>
      <c r="O21" s="295"/>
      <c r="P21" s="295"/>
      <c r="Q21" s="295"/>
      <c r="R21" s="295"/>
      <c r="S21" s="295"/>
      <c r="T21" s="295"/>
      <c r="U21" s="295"/>
      <c r="V21" s="295"/>
      <c r="W21" s="295"/>
      <c r="X21" s="295"/>
      <c r="Y21" s="295"/>
      <c r="Z21" s="295"/>
      <c r="AA21" s="295"/>
      <c r="AB21" s="295"/>
      <c r="AC21" s="295"/>
      <c r="AD21" s="295"/>
      <c r="AE21" s="295"/>
    </row>
  </sheetData>
  <mergeCells count="15">
    <mergeCell ref="C8:F8"/>
    <mergeCell ref="G8:Z8"/>
    <mergeCell ref="B2:D6"/>
    <mergeCell ref="E2:AD2"/>
    <mergeCell ref="E3:AD4"/>
    <mergeCell ref="E5:AD6"/>
    <mergeCell ref="C16:M16"/>
    <mergeCell ref="C17:Z18"/>
    <mergeCell ref="B20:AD20"/>
    <mergeCell ref="C9:F9"/>
    <mergeCell ref="G9:Z9"/>
    <mergeCell ref="C12:M12"/>
    <mergeCell ref="P12:Z12"/>
    <mergeCell ref="C13:M13"/>
    <mergeCell ref="P13:Z13"/>
  </mergeCells>
  <dataValidations count="1">
    <dataValidation type="list" allowBlank="1" showInputMessage="1" showErrorMessage="1" sqref="G8:Z8" xr:uid="{00000000-0002-0000-0000-000000000000}">
      <formula1>$AG$24:$AG$69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/>
  <dimension ref="A1:U249"/>
  <sheetViews>
    <sheetView tabSelected="1" zoomScale="130" zoomScaleNormal="130" workbookViewId="0">
      <selection activeCell="C1" sqref="C1:E4"/>
    </sheetView>
  </sheetViews>
  <sheetFormatPr baseColWidth="10" defaultRowHeight="15" x14ac:dyDescent="0.25"/>
  <cols>
    <col min="1" max="1" width="4" customWidth="1"/>
    <col min="2" max="2" width="10" style="236" customWidth="1"/>
    <col min="3" max="3" width="48.7109375" style="236" customWidth="1"/>
    <col min="4" max="4" width="15.7109375" style="236" customWidth="1"/>
    <col min="5" max="5" width="10.5703125" style="236" customWidth="1"/>
    <col min="6" max="6" width="38" style="238" customWidth="1"/>
    <col min="7" max="7" width="11.42578125" customWidth="1"/>
    <col min="8" max="8" width="11.42578125" hidden="1" customWidth="1"/>
    <col min="9" max="9" width="1.85546875" style="243" hidden="1" customWidth="1"/>
    <col min="10" max="10" width="12.85546875" style="243" hidden="1" customWidth="1"/>
    <col min="11" max="11" width="3.7109375" style="243" hidden="1" customWidth="1"/>
    <col min="12" max="15" width="7.28515625" style="244" hidden="1" customWidth="1"/>
    <col min="16" max="16" width="3.7109375" style="244" hidden="1" customWidth="1"/>
    <col min="17" max="17" width="11.28515625" style="244" hidden="1" customWidth="1"/>
    <col min="18" max="18" width="21.7109375" style="244" hidden="1" customWidth="1"/>
    <col min="19" max="19" width="11.28515625" style="244" hidden="1" customWidth="1"/>
    <col min="20" max="20" width="3.7109375" style="244" hidden="1" customWidth="1"/>
    <col min="21" max="21" width="21.7109375" style="244" hidden="1" customWidth="1"/>
  </cols>
  <sheetData>
    <row r="1" spans="1:21" ht="15" customHeight="1" x14ac:dyDescent="0.25">
      <c r="A1" s="490"/>
      <c r="B1" s="490"/>
      <c r="C1" s="478" t="s">
        <v>302</v>
      </c>
      <c r="D1" s="478"/>
      <c r="E1" s="478"/>
      <c r="F1" s="479" t="s">
        <v>301</v>
      </c>
    </row>
    <row r="2" spans="1:21" x14ac:dyDescent="0.25">
      <c r="A2" s="490"/>
      <c r="B2" s="490"/>
      <c r="C2" s="478"/>
      <c r="D2" s="478"/>
      <c r="E2" s="478"/>
      <c r="F2" s="480"/>
    </row>
    <row r="3" spans="1:21" x14ac:dyDescent="0.25">
      <c r="A3" s="490"/>
      <c r="B3" s="490"/>
      <c r="C3" s="478"/>
      <c r="D3" s="478"/>
      <c r="E3" s="478"/>
      <c r="F3" s="481" t="s">
        <v>299</v>
      </c>
    </row>
    <row r="4" spans="1:21" x14ac:dyDescent="0.25">
      <c r="A4" s="490"/>
      <c r="B4" s="490"/>
      <c r="C4" s="478"/>
      <c r="D4" s="478"/>
      <c r="E4" s="478"/>
      <c r="F4" s="481" t="s">
        <v>300</v>
      </c>
    </row>
    <row r="5" spans="1:21" x14ac:dyDescent="0.25">
      <c r="B5" s="216"/>
      <c r="C5" s="216"/>
      <c r="D5" s="216"/>
      <c r="E5" s="216"/>
      <c r="F5" s="216"/>
      <c r="I5" s="242"/>
      <c r="J5" s="242"/>
      <c r="K5" s="242"/>
      <c r="L5" s="234"/>
      <c r="M5" s="234"/>
      <c r="N5" s="234"/>
      <c r="O5" s="234"/>
      <c r="P5" s="234"/>
      <c r="Q5" s="234"/>
      <c r="R5" s="234"/>
      <c r="S5" s="234"/>
      <c r="T5" s="234"/>
      <c r="U5" s="234"/>
    </row>
    <row r="6" spans="1:21" ht="15.75" x14ac:dyDescent="0.25">
      <c r="B6" s="260" t="s">
        <v>233</v>
      </c>
      <c r="C6" s="261" t="s">
        <v>234</v>
      </c>
      <c r="D6" s="262"/>
      <c r="E6" s="262"/>
      <c r="F6" s="263"/>
      <c r="I6" s="242"/>
      <c r="J6" s="242"/>
      <c r="K6" s="242"/>
      <c r="L6" s="234"/>
      <c r="M6" s="234"/>
      <c r="N6" s="234"/>
      <c r="O6" s="234"/>
      <c r="P6" s="234"/>
      <c r="Q6" s="234"/>
      <c r="R6" s="234"/>
      <c r="S6" s="234"/>
      <c r="T6" s="234"/>
      <c r="U6" s="234"/>
    </row>
    <row r="7" spans="1:21" ht="31.5" customHeight="1" x14ac:dyDescent="0.25">
      <c r="B7" s="369" t="s">
        <v>235</v>
      </c>
      <c r="C7" s="370"/>
      <c r="D7" s="221" t="s">
        <v>236</v>
      </c>
      <c r="E7" s="221" t="s">
        <v>237</v>
      </c>
      <c r="F7" s="221" t="s">
        <v>238</v>
      </c>
      <c r="I7" s="242"/>
      <c r="J7" s="242"/>
      <c r="K7" s="242"/>
      <c r="L7" s="234"/>
      <c r="M7" s="234"/>
      <c r="N7" s="234"/>
      <c r="O7" s="234"/>
      <c r="P7" s="234"/>
      <c r="Q7" s="234"/>
      <c r="R7" s="234"/>
      <c r="S7" s="234"/>
      <c r="T7" s="234"/>
      <c r="U7" s="234"/>
    </row>
    <row r="8" spans="1:21" ht="112.5" customHeight="1" x14ac:dyDescent="0.25">
      <c r="B8" s="374" t="s">
        <v>285</v>
      </c>
      <c r="C8" s="375"/>
      <c r="D8" s="241" t="s">
        <v>7</v>
      </c>
      <c r="E8" s="240">
        <f>+IF(D8="","",IF(D8=$U$237,$T$237,$T$238))</f>
        <v>1</v>
      </c>
      <c r="F8" s="222"/>
      <c r="I8" s="242"/>
      <c r="J8" s="242"/>
      <c r="K8" s="242"/>
      <c r="L8" s="234"/>
      <c r="M8" s="234"/>
      <c r="N8" s="234"/>
      <c r="O8" s="234"/>
      <c r="P8" s="234"/>
      <c r="Q8" s="234"/>
      <c r="R8" s="234"/>
      <c r="S8" s="234"/>
      <c r="T8" s="234"/>
      <c r="U8" s="234"/>
    </row>
    <row r="9" spans="1:21" ht="15" hidden="1" customHeight="1" x14ac:dyDescent="0.25">
      <c r="B9" s="376"/>
      <c r="C9" s="377"/>
      <c r="D9" s="223"/>
      <c r="E9" s="224"/>
      <c r="F9" s="225"/>
    </row>
    <row r="10" spans="1:21" ht="15" hidden="1" customHeight="1" x14ac:dyDescent="0.25">
      <c r="B10" s="376"/>
      <c r="C10" s="377"/>
      <c r="D10" s="223"/>
      <c r="E10" s="224"/>
      <c r="F10" s="225"/>
      <c r="I10" s="234"/>
      <c r="J10" s="234"/>
      <c r="K10" s="242"/>
      <c r="L10" s="234"/>
      <c r="M10" s="234"/>
      <c r="N10" s="234"/>
      <c r="O10" s="234"/>
      <c r="P10" s="234"/>
      <c r="Q10" s="234"/>
      <c r="R10" s="234"/>
      <c r="S10" s="234"/>
      <c r="T10" s="234"/>
      <c r="U10" s="234"/>
    </row>
    <row r="11" spans="1:21" ht="15" hidden="1" customHeight="1" x14ac:dyDescent="0.25">
      <c r="B11" s="376"/>
      <c r="C11" s="377"/>
      <c r="D11" s="223"/>
      <c r="E11" s="224"/>
      <c r="F11" s="225"/>
      <c r="I11" s="234"/>
      <c r="J11" s="234"/>
      <c r="K11" s="242"/>
      <c r="L11" s="234"/>
      <c r="M11" s="234"/>
      <c r="N11" s="234"/>
      <c r="O11" s="234"/>
      <c r="P11" s="234"/>
      <c r="Q11" s="234"/>
      <c r="R11" s="234"/>
      <c r="S11" s="234"/>
      <c r="T11" s="234"/>
      <c r="U11" s="234"/>
    </row>
    <row r="12" spans="1:21" ht="15.75" hidden="1" customHeight="1" x14ac:dyDescent="0.25">
      <c r="B12" s="376"/>
      <c r="C12" s="377"/>
      <c r="D12" s="223"/>
      <c r="E12" s="224"/>
      <c r="F12" s="225"/>
      <c r="I12" s="245"/>
      <c r="J12" s="245"/>
      <c r="L12" s="245"/>
      <c r="M12" s="245"/>
      <c r="O12" s="245"/>
      <c r="P12" s="245"/>
      <c r="Q12" s="245"/>
      <c r="R12" s="245"/>
      <c r="S12" s="245"/>
      <c r="T12" s="245"/>
      <c r="U12" s="245"/>
    </row>
    <row r="13" spans="1:21" ht="15" hidden="1" customHeight="1" x14ac:dyDescent="0.25">
      <c r="B13" s="376"/>
      <c r="C13" s="377"/>
      <c r="D13" s="223"/>
      <c r="E13" s="224"/>
      <c r="F13" s="225"/>
    </row>
    <row r="14" spans="1:21" ht="15" hidden="1" customHeight="1" x14ac:dyDescent="0.25">
      <c r="B14" s="376"/>
      <c r="C14" s="377"/>
      <c r="D14" s="223"/>
      <c r="E14" s="224"/>
      <c r="F14" s="225"/>
      <c r="I14" s="246"/>
      <c r="J14" s="246"/>
    </row>
    <row r="15" spans="1:21" ht="15" hidden="1" customHeight="1" x14ac:dyDescent="0.25">
      <c r="B15" s="376"/>
      <c r="C15" s="377"/>
      <c r="D15" s="223"/>
      <c r="E15" s="224"/>
      <c r="F15" s="225"/>
    </row>
    <row r="16" spans="1:21" ht="15" hidden="1" customHeight="1" x14ac:dyDescent="0.25">
      <c r="B16" s="376"/>
      <c r="C16" s="377"/>
      <c r="D16" s="223"/>
      <c r="E16" s="224"/>
      <c r="F16" s="225"/>
    </row>
    <row r="17" spans="2:11" ht="15" hidden="1" customHeight="1" x14ac:dyDescent="0.25">
      <c r="B17" s="376"/>
      <c r="C17" s="377"/>
      <c r="D17" s="223"/>
      <c r="E17" s="224"/>
      <c r="F17" s="225"/>
    </row>
    <row r="18" spans="2:11" ht="15" hidden="1" customHeight="1" x14ac:dyDescent="0.25">
      <c r="B18" s="376"/>
      <c r="C18" s="377"/>
      <c r="D18" s="223"/>
      <c r="E18" s="224"/>
      <c r="F18" s="225"/>
      <c r="I18" s="244"/>
      <c r="J18" s="244"/>
      <c r="K18" s="244"/>
    </row>
    <row r="19" spans="2:11" ht="15" hidden="1" customHeight="1" x14ac:dyDescent="0.25">
      <c r="B19" s="376"/>
      <c r="C19" s="377"/>
      <c r="D19" s="223"/>
      <c r="E19" s="224"/>
      <c r="F19" s="225"/>
      <c r="I19" s="244"/>
      <c r="J19" s="244"/>
      <c r="K19" s="244"/>
    </row>
    <row r="20" spans="2:11" ht="15" hidden="1" customHeight="1" x14ac:dyDescent="0.25">
      <c r="B20" s="376"/>
      <c r="C20" s="377"/>
      <c r="D20" s="223"/>
      <c r="E20" s="224"/>
      <c r="F20" s="225"/>
      <c r="I20" s="246"/>
      <c r="J20" s="244"/>
      <c r="K20" s="244"/>
    </row>
    <row r="21" spans="2:11" ht="15" hidden="1" customHeight="1" x14ac:dyDescent="0.25">
      <c r="B21" s="376"/>
      <c r="C21" s="377"/>
      <c r="D21" s="223"/>
      <c r="E21" s="224"/>
      <c r="F21" s="225"/>
      <c r="I21" s="246"/>
      <c r="J21" s="244"/>
      <c r="K21" s="244"/>
    </row>
    <row r="22" spans="2:11" ht="15" hidden="1" customHeight="1" x14ac:dyDescent="0.25">
      <c r="B22" s="376"/>
      <c r="C22" s="377"/>
      <c r="D22" s="223"/>
      <c r="E22" s="224"/>
      <c r="F22" s="225"/>
      <c r="I22" s="246"/>
      <c r="J22" s="244"/>
      <c r="K22" s="244"/>
    </row>
    <row r="23" spans="2:11" ht="15" hidden="1" customHeight="1" x14ac:dyDescent="0.25">
      <c r="B23" s="376"/>
      <c r="C23" s="377"/>
      <c r="D23" s="223"/>
      <c r="E23" s="224"/>
      <c r="F23" s="225"/>
      <c r="I23" s="246"/>
      <c r="J23" s="244"/>
      <c r="K23" s="244"/>
    </row>
    <row r="24" spans="2:11" ht="15" hidden="1" customHeight="1" x14ac:dyDescent="0.25">
      <c r="B24" s="376"/>
      <c r="C24" s="377"/>
      <c r="D24" s="223"/>
      <c r="E24" s="224"/>
      <c r="F24" s="225"/>
      <c r="I24" s="246"/>
      <c r="J24" s="244"/>
      <c r="K24" s="244"/>
    </row>
    <row r="25" spans="2:11" ht="15" hidden="1" customHeight="1" x14ac:dyDescent="0.25">
      <c r="B25" s="376"/>
      <c r="C25" s="377"/>
      <c r="D25" s="223"/>
      <c r="E25" s="224"/>
      <c r="F25" s="225"/>
      <c r="I25" s="246"/>
      <c r="J25" s="244"/>
      <c r="K25" s="244"/>
    </row>
    <row r="26" spans="2:11" ht="15" hidden="1" customHeight="1" x14ac:dyDescent="0.25">
      <c r="B26" s="376"/>
      <c r="C26" s="377"/>
      <c r="D26" s="223"/>
      <c r="E26" s="224"/>
      <c r="F26" s="225"/>
      <c r="I26" s="246"/>
      <c r="J26" s="244"/>
      <c r="K26" s="244"/>
    </row>
    <row r="27" spans="2:11" ht="15" hidden="1" customHeight="1" x14ac:dyDescent="0.25">
      <c r="B27" s="376"/>
      <c r="C27" s="377"/>
      <c r="D27" s="223"/>
      <c r="E27" s="224"/>
      <c r="F27" s="225"/>
      <c r="I27" s="246"/>
      <c r="J27" s="244"/>
      <c r="K27" s="244"/>
    </row>
    <row r="28" spans="2:11" ht="15" hidden="1" customHeight="1" x14ac:dyDescent="0.25">
      <c r="B28" s="376"/>
      <c r="C28" s="377"/>
      <c r="D28" s="223"/>
      <c r="E28" s="224"/>
      <c r="F28" s="225"/>
      <c r="I28" s="246"/>
      <c r="J28" s="244"/>
      <c r="K28" s="244"/>
    </row>
    <row r="29" spans="2:11" ht="15" hidden="1" customHeight="1" x14ac:dyDescent="0.25">
      <c r="B29" s="376"/>
      <c r="C29" s="377"/>
      <c r="D29" s="223"/>
      <c r="E29" s="224"/>
      <c r="F29" s="225"/>
      <c r="I29" s="246"/>
      <c r="J29" s="244"/>
      <c r="K29" s="244"/>
    </row>
    <row r="30" spans="2:11" ht="15" hidden="1" customHeight="1" x14ac:dyDescent="0.25">
      <c r="B30" s="376"/>
      <c r="C30" s="377"/>
      <c r="D30" s="223"/>
      <c r="E30" s="224"/>
      <c r="F30" s="225"/>
      <c r="I30" s="246"/>
      <c r="J30" s="244"/>
      <c r="K30" s="244"/>
    </row>
    <row r="31" spans="2:11" ht="15" hidden="1" customHeight="1" x14ac:dyDescent="0.25">
      <c r="B31" s="376"/>
      <c r="C31" s="377"/>
      <c r="D31" s="223"/>
      <c r="E31" s="224"/>
      <c r="F31" s="225"/>
      <c r="I31" s="246"/>
      <c r="J31" s="244"/>
      <c r="K31" s="244"/>
    </row>
    <row r="32" spans="2:11" ht="15" hidden="1" customHeight="1" x14ac:dyDescent="0.25">
      <c r="B32" s="376"/>
      <c r="C32" s="377"/>
      <c r="D32" s="223"/>
      <c r="E32" s="224"/>
      <c r="F32" s="225"/>
      <c r="I32" s="246"/>
      <c r="J32" s="244"/>
      <c r="K32" s="244"/>
    </row>
    <row r="33" spans="2:21" ht="15" hidden="1" customHeight="1" x14ac:dyDescent="0.25">
      <c r="B33" s="376"/>
      <c r="C33" s="377"/>
      <c r="D33" s="223"/>
      <c r="E33" s="224"/>
      <c r="F33" s="225"/>
      <c r="I33" s="246"/>
      <c r="J33" s="244"/>
      <c r="K33" s="244"/>
    </row>
    <row r="34" spans="2:21" ht="15" hidden="1" customHeight="1" x14ac:dyDescent="0.25">
      <c r="B34" s="376"/>
      <c r="C34" s="377"/>
      <c r="D34" s="223"/>
      <c r="E34" s="224"/>
      <c r="F34" s="225"/>
      <c r="I34" s="246"/>
      <c r="J34" s="244"/>
      <c r="K34" s="244"/>
    </row>
    <row r="35" spans="2:21" ht="15" hidden="1" customHeight="1" x14ac:dyDescent="0.25">
      <c r="B35" s="376"/>
      <c r="C35" s="377"/>
      <c r="D35" s="223"/>
      <c r="E35" s="224"/>
      <c r="F35" s="225"/>
      <c r="I35" s="246"/>
      <c r="J35" s="244"/>
      <c r="K35" s="244"/>
    </row>
    <row r="36" spans="2:21" ht="15" hidden="1" customHeight="1" x14ac:dyDescent="0.25">
      <c r="B36" s="376"/>
      <c r="C36" s="377"/>
      <c r="D36" s="223"/>
      <c r="E36" s="224"/>
      <c r="F36" s="225"/>
      <c r="I36" s="246"/>
      <c r="J36" s="244"/>
      <c r="K36" s="244"/>
    </row>
    <row r="37" spans="2:21" ht="15" hidden="1" customHeight="1" x14ac:dyDescent="0.25">
      <c r="B37" s="376"/>
      <c r="C37" s="377"/>
      <c r="D37" s="223"/>
      <c r="E37" s="224"/>
      <c r="F37" s="225"/>
      <c r="I37" s="246"/>
      <c r="J37" s="244"/>
      <c r="K37" s="244"/>
    </row>
    <row r="38" spans="2:21" ht="15" hidden="1" customHeight="1" x14ac:dyDescent="0.25">
      <c r="B38" s="376"/>
      <c r="C38" s="377"/>
      <c r="D38" s="223"/>
      <c r="E38" s="224"/>
      <c r="F38" s="225"/>
      <c r="I38" s="246"/>
      <c r="J38" s="244"/>
      <c r="K38" s="244"/>
    </row>
    <row r="39" spans="2:21" ht="15" hidden="1" customHeight="1" x14ac:dyDescent="0.25">
      <c r="B39" s="376"/>
      <c r="C39" s="377"/>
      <c r="D39" s="223"/>
      <c r="E39" s="224"/>
      <c r="F39" s="225"/>
      <c r="I39" s="246"/>
      <c r="J39" s="244"/>
      <c r="K39" s="244"/>
    </row>
    <row r="40" spans="2:21" ht="15" hidden="1" customHeight="1" x14ac:dyDescent="0.25">
      <c r="B40" s="376"/>
      <c r="C40" s="377"/>
      <c r="D40" s="223"/>
      <c r="E40" s="224"/>
      <c r="F40" s="225"/>
      <c r="I40" s="246"/>
      <c r="J40" s="244"/>
      <c r="K40" s="244"/>
    </row>
    <row r="41" spans="2:21" ht="15" hidden="1" customHeight="1" x14ac:dyDescent="0.25">
      <c r="B41" s="376"/>
      <c r="C41" s="377"/>
      <c r="D41" s="223"/>
      <c r="E41" s="224"/>
      <c r="F41" s="225"/>
      <c r="I41" s="246"/>
      <c r="J41" s="244"/>
      <c r="K41" s="244"/>
    </row>
    <row r="42" spans="2:21" ht="15" hidden="1" customHeight="1" x14ac:dyDescent="0.25">
      <c r="B42" s="376"/>
      <c r="C42" s="377"/>
      <c r="D42" s="223"/>
      <c r="E42" s="224"/>
      <c r="F42" s="225"/>
      <c r="I42" s="246"/>
      <c r="J42" s="244"/>
      <c r="K42" s="244"/>
    </row>
    <row r="43" spans="2:21" ht="15" hidden="1" customHeight="1" x14ac:dyDescent="0.25">
      <c r="B43" s="376"/>
      <c r="C43" s="377"/>
      <c r="D43" s="223"/>
      <c r="E43" s="224"/>
      <c r="F43" s="225"/>
      <c r="I43" s="246"/>
      <c r="J43" s="244"/>
      <c r="K43" s="244"/>
    </row>
    <row r="44" spans="2:21" ht="15" hidden="1" customHeight="1" x14ac:dyDescent="0.25">
      <c r="B44" s="376"/>
      <c r="C44" s="377"/>
      <c r="D44" s="223"/>
      <c r="E44" s="224"/>
      <c r="F44" s="225"/>
      <c r="I44" s="246"/>
      <c r="J44" s="244"/>
      <c r="K44" s="244"/>
    </row>
    <row r="45" spans="2:21" ht="15" hidden="1" customHeight="1" x14ac:dyDescent="0.25">
      <c r="B45" s="376"/>
      <c r="C45" s="377"/>
      <c r="D45" s="223"/>
      <c r="E45" s="224"/>
      <c r="F45" s="225"/>
      <c r="I45" s="246"/>
      <c r="J45" s="244"/>
      <c r="K45" s="244"/>
    </row>
    <row r="46" spans="2:21" ht="15" hidden="1" customHeight="1" x14ac:dyDescent="0.25">
      <c r="B46" s="376"/>
      <c r="C46" s="377"/>
      <c r="D46" s="223"/>
      <c r="E46" s="224"/>
      <c r="F46" s="225"/>
      <c r="I46" s="246"/>
      <c r="J46" s="244"/>
      <c r="K46" s="244"/>
    </row>
    <row r="47" spans="2:21" ht="15" hidden="1" customHeight="1" x14ac:dyDescent="0.25">
      <c r="B47" s="378"/>
      <c r="C47" s="379"/>
      <c r="D47" s="226"/>
      <c r="E47" s="227"/>
      <c r="F47" s="228"/>
      <c r="I47" s="247"/>
      <c r="T47" s="250"/>
    </row>
    <row r="48" spans="2:21" ht="27.75" customHeight="1" x14ac:dyDescent="0.25">
      <c r="B48" s="366" t="s">
        <v>239</v>
      </c>
      <c r="C48" s="367"/>
      <c r="D48" s="368"/>
      <c r="E48" s="229">
        <f>+IF(COUNT(E8:E47)=0,"",((COUNTIF(E8:E47,1)*1)+(COUNTIF(E8:E47,3)*3))/(COUNTIF(E8:E47,1)+COUNTIF(E8:E47,3)))</f>
        <v>1</v>
      </c>
      <c r="F48" s="230" t="str">
        <f>+IF(E48="","",U48)</f>
        <v>ADECUADO</v>
      </c>
      <c r="I48" s="246"/>
      <c r="J48" s="385">
        <f>+E48</f>
        <v>1</v>
      </c>
      <c r="L48" s="249" t="s">
        <v>229</v>
      </c>
      <c r="M48" s="249" t="s">
        <v>230</v>
      </c>
      <c r="N48" s="249" t="s">
        <v>231</v>
      </c>
      <c r="O48" s="249" t="s">
        <v>232</v>
      </c>
      <c r="P48" s="243"/>
      <c r="Q48" s="249" t="str">
        <f>+$R$237</f>
        <v>ADECUADO</v>
      </c>
      <c r="R48" s="249" t="str">
        <f>+$R$238</f>
        <v>PARCIALMENTE ADECUADO</v>
      </c>
      <c r="S48" s="249" t="str">
        <f>+$R$239</f>
        <v>INADECUADO</v>
      </c>
      <c r="T48" s="250"/>
      <c r="U48" s="384" t="str">
        <f>+IF(Q49=TRUE,$R$237,IF(R49=TRUE,$R$238,IF(S49=TRUE,$R$239)))</f>
        <v>ADECUADO</v>
      </c>
    </row>
    <row r="49" spans="2:21" x14ac:dyDescent="0.25">
      <c r="B49" s="216"/>
      <c r="C49" s="216"/>
      <c r="D49" s="216"/>
      <c r="E49" s="216"/>
      <c r="F49" s="216"/>
      <c r="I49" s="246"/>
      <c r="J49" s="385"/>
      <c r="K49" s="244"/>
      <c r="L49" s="249">
        <v>1</v>
      </c>
      <c r="M49" s="249">
        <f>L49+(O49-L49)/3</f>
        <v>1.6666666666666665</v>
      </c>
      <c r="N49" s="249">
        <f>L49+2*(O49-L49)/3</f>
        <v>2.333333333333333</v>
      </c>
      <c r="O49" s="249">
        <v>3</v>
      </c>
      <c r="P49" s="243"/>
      <c r="Q49" s="249" t="b">
        <f>AND(J48&gt;=L49,J48&lt;M49)</f>
        <v>1</v>
      </c>
      <c r="R49" s="249" t="b">
        <f>AND(J48&gt;=M49,J48&lt;N49)</f>
        <v>0</v>
      </c>
      <c r="S49" s="249" t="b">
        <f>AND(J48&gt;=N49,J48&lt;=O49)</f>
        <v>0</v>
      </c>
      <c r="U49" s="384"/>
    </row>
    <row r="50" spans="2:21" ht="15.75" x14ac:dyDescent="0.25">
      <c r="B50" s="260" t="s">
        <v>240</v>
      </c>
      <c r="C50" s="261" t="s">
        <v>241</v>
      </c>
      <c r="D50" s="264"/>
      <c r="E50" s="264"/>
      <c r="F50" s="265"/>
      <c r="I50" s="246"/>
      <c r="J50" s="244"/>
      <c r="K50" s="244"/>
    </row>
    <row r="51" spans="2:21" ht="35.25" customHeight="1" x14ac:dyDescent="0.25">
      <c r="B51" s="369" t="s">
        <v>235</v>
      </c>
      <c r="C51" s="370"/>
      <c r="D51" s="221" t="s">
        <v>242</v>
      </c>
      <c r="E51" s="221" t="s">
        <v>237</v>
      </c>
      <c r="F51" s="221" t="s">
        <v>238</v>
      </c>
      <c r="J51" s="244"/>
      <c r="K51" s="244"/>
    </row>
    <row r="52" spans="2:21" ht="115.5" customHeight="1" x14ac:dyDescent="0.25">
      <c r="B52" s="374" t="s">
        <v>286</v>
      </c>
      <c r="C52" s="375"/>
      <c r="D52" s="241" t="s">
        <v>7</v>
      </c>
      <c r="E52" s="240">
        <f>+IF(D52="","",IF(D52=$U$237,$T$237,$T$238))</f>
        <v>1</v>
      </c>
      <c r="F52" s="222"/>
      <c r="J52" s="247"/>
      <c r="K52" s="248"/>
    </row>
    <row r="53" spans="2:21" hidden="1" x14ac:dyDescent="0.25">
      <c r="B53" s="376"/>
      <c r="C53" s="377"/>
      <c r="D53" s="223"/>
      <c r="E53" s="224"/>
      <c r="F53" s="225"/>
    </row>
    <row r="54" spans="2:21" hidden="1" x14ac:dyDescent="0.25">
      <c r="B54" s="376"/>
      <c r="C54" s="377"/>
      <c r="D54" s="223"/>
      <c r="E54" s="224"/>
      <c r="F54" s="225"/>
      <c r="I54" s="181"/>
    </row>
    <row r="55" spans="2:21" hidden="1" x14ac:dyDescent="0.25">
      <c r="B55" s="376"/>
      <c r="C55" s="377"/>
      <c r="D55" s="223"/>
      <c r="E55" s="224"/>
      <c r="F55" s="225"/>
      <c r="I55" s="242"/>
      <c r="J55" s="251"/>
      <c r="K55" s="252"/>
      <c r="L55" s="234"/>
      <c r="M55" s="234"/>
      <c r="N55" s="234"/>
      <c r="O55" s="234"/>
      <c r="P55" s="234"/>
      <c r="Q55" s="234"/>
      <c r="R55" s="234"/>
      <c r="S55" s="234"/>
      <c r="T55" s="234"/>
      <c r="U55" s="234"/>
    </row>
    <row r="56" spans="2:21" hidden="1" x14ac:dyDescent="0.25">
      <c r="B56" s="376"/>
      <c r="C56" s="377"/>
      <c r="D56" s="223"/>
      <c r="E56" s="224"/>
      <c r="F56" s="225"/>
      <c r="J56" s="247"/>
      <c r="K56" s="247"/>
    </row>
    <row r="57" spans="2:21" hidden="1" x14ac:dyDescent="0.25">
      <c r="B57" s="376"/>
      <c r="C57" s="377"/>
      <c r="D57" s="223"/>
      <c r="E57" s="224"/>
      <c r="F57" s="225"/>
      <c r="J57" s="247"/>
      <c r="K57" s="247"/>
    </row>
    <row r="58" spans="2:21" hidden="1" x14ac:dyDescent="0.25">
      <c r="B58" s="376"/>
      <c r="C58" s="377"/>
      <c r="D58" s="223"/>
      <c r="E58" s="224"/>
      <c r="F58" s="225"/>
      <c r="J58" s="247"/>
      <c r="K58" s="247"/>
    </row>
    <row r="59" spans="2:21" hidden="1" x14ac:dyDescent="0.25">
      <c r="B59" s="376"/>
      <c r="C59" s="377"/>
      <c r="D59" s="223"/>
      <c r="E59" s="224"/>
      <c r="F59" s="225"/>
      <c r="J59" s="247"/>
      <c r="K59" s="247"/>
    </row>
    <row r="60" spans="2:21" hidden="1" x14ac:dyDescent="0.25">
      <c r="B60" s="376"/>
      <c r="C60" s="377"/>
      <c r="D60" s="223"/>
      <c r="E60" s="224"/>
      <c r="F60" s="225"/>
      <c r="J60" s="247"/>
      <c r="K60" s="247"/>
    </row>
    <row r="61" spans="2:21" hidden="1" x14ac:dyDescent="0.25">
      <c r="B61" s="376"/>
      <c r="C61" s="377"/>
      <c r="D61" s="223"/>
      <c r="E61" s="224"/>
      <c r="F61" s="225"/>
      <c r="J61" s="247"/>
      <c r="K61" s="247"/>
    </row>
    <row r="62" spans="2:21" hidden="1" x14ac:dyDescent="0.25">
      <c r="B62" s="376"/>
      <c r="C62" s="377"/>
      <c r="D62" s="223"/>
      <c r="E62" s="224"/>
      <c r="F62" s="225"/>
      <c r="J62" s="247"/>
      <c r="K62" s="247"/>
    </row>
    <row r="63" spans="2:21" hidden="1" x14ac:dyDescent="0.25">
      <c r="B63" s="376"/>
      <c r="C63" s="377"/>
      <c r="D63" s="223"/>
      <c r="E63" s="224"/>
      <c r="F63" s="225"/>
      <c r="J63" s="247"/>
      <c r="K63" s="247"/>
    </row>
    <row r="64" spans="2:21" hidden="1" x14ac:dyDescent="0.25">
      <c r="B64" s="376"/>
      <c r="C64" s="377"/>
      <c r="D64" s="223"/>
      <c r="E64" s="224"/>
      <c r="F64" s="225"/>
      <c r="J64" s="247"/>
      <c r="K64" s="247"/>
    </row>
    <row r="65" spans="2:11" hidden="1" x14ac:dyDescent="0.25">
      <c r="B65" s="376"/>
      <c r="C65" s="377"/>
      <c r="D65" s="223"/>
      <c r="E65" s="224"/>
      <c r="F65" s="225"/>
      <c r="J65" s="247"/>
      <c r="K65" s="247"/>
    </row>
    <row r="66" spans="2:11" hidden="1" x14ac:dyDescent="0.25">
      <c r="B66" s="376"/>
      <c r="C66" s="377"/>
      <c r="D66" s="223"/>
      <c r="E66" s="224"/>
      <c r="F66" s="225"/>
      <c r="J66" s="247"/>
      <c r="K66" s="247"/>
    </row>
    <row r="67" spans="2:11" hidden="1" x14ac:dyDescent="0.25">
      <c r="B67" s="376"/>
      <c r="C67" s="377"/>
      <c r="D67" s="223"/>
      <c r="E67" s="224"/>
      <c r="F67" s="225"/>
      <c r="J67" s="247"/>
      <c r="K67" s="247"/>
    </row>
    <row r="68" spans="2:11" hidden="1" x14ac:dyDescent="0.25">
      <c r="B68" s="376"/>
      <c r="C68" s="377"/>
      <c r="D68" s="223"/>
      <c r="E68" s="224"/>
      <c r="F68" s="225"/>
      <c r="J68" s="247"/>
      <c r="K68" s="247"/>
    </row>
    <row r="69" spans="2:11" hidden="1" x14ac:dyDescent="0.25">
      <c r="B69" s="376"/>
      <c r="C69" s="377"/>
      <c r="D69" s="223"/>
      <c r="E69" s="224"/>
      <c r="F69" s="225"/>
      <c r="J69" s="247"/>
      <c r="K69" s="247"/>
    </row>
    <row r="70" spans="2:11" hidden="1" x14ac:dyDescent="0.25">
      <c r="B70" s="376"/>
      <c r="C70" s="377"/>
      <c r="D70" s="223"/>
      <c r="E70" s="224"/>
      <c r="F70" s="225"/>
      <c r="J70" s="247"/>
      <c r="K70" s="247"/>
    </row>
    <row r="71" spans="2:11" hidden="1" x14ac:dyDescent="0.25">
      <c r="B71" s="376"/>
      <c r="C71" s="377"/>
      <c r="D71" s="223"/>
      <c r="E71" s="224"/>
      <c r="F71" s="225"/>
      <c r="J71" s="247"/>
      <c r="K71" s="247"/>
    </row>
    <row r="72" spans="2:11" hidden="1" x14ac:dyDescent="0.25">
      <c r="B72" s="376"/>
      <c r="C72" s="377"/>
      <c r="D72" s="223"/>
      <c r="E72" s="224"/>
      <c r="F72" s="225"/>
      <c r="J72" s="247"/>
      <c r="K72" s="247"/>
    </row>
    <row r="73" spans="2:11" hidden="1" x14ac:dyDescent="0.25">
      <c r="B73" s="376"/>
      <c r="C73" s="377"/>
      <c r="D73" s="223"/>
      <c r="E73" s="224"/>
      <c r="F73" s="225"/>
      <c r="J73" s="247"/>
      <c r="K73" s="247"/>
    </row>
    <row r="74" spans="2:11" hidden="1" x14ac:dyDescent="0.25">
      <c r="B74" s="376"/>
      <c r="C74" s="377"/>
      <c r="D74" s="223"/>
      <c r="E74" s="224"/>
      <c r="F74" s="225"/>
      <c r="J74" s="247"/>
      <c r="K74" s="247"/>
    </row>
    <row r="75" spans="2:11" hidden="1" x14ac:dyDescent="0.25">
      <c r="B75" s="376"/>
      <c r="C75" s="377"/>
      <c r="D75" s="223"/>
      <c r="E75" s="224"/>
      <c r="F75" s="225"/>
      <c r="J75" s="247"/>
      <c r="K75" s="247"/>
    </row>
    <row r="76" spans="2:11" hidden="1" x14ac:dyDescent="0.25">
      <c r="B76" s="376"/>
      <c r="C76" s="377"/>
      <c r="D76" s="223"/>
      <c r="E76" s="224"/>
      <c r="F76" s="225"/>
      <c r="J76" s="247"/>
      <c r="K76" s="247"/>
    </row>
    <row r="77" spans="2:11" hidden="1" x14ac:dyDescent="0.25">
      <c r="B77" s="376"/>
      <c r="C77" s="377"/>
      <c r="D77" s="223"/>
      <c r="E77" s="224"/>
      <c r="F77" s="225"/>
      <c r="J77" s="247"/>
      <c r="K77" s="247"/>
    </row>
    <row r="78" spans="2:11" hidden="1" x14ac:dyDescent="0.25">
      <c r="B78" s="376"/>
      <c r="C78" s="377"/>
      <c r="D78" s="223"/>
      <c r="E78" s="224"/>
      <c r="F78" s="225"/>
      <c r="J78" s="247"/>
      <c r="K78" s="247"/>
    </row>
    <row r="79" spans="2:11" hidden="1" x14ac:dyDescent="0.25">
      <c r="B79" s="376"/>
      <c r="C79" s="377"/>
      <c r="D79" s="223"/>
      <c r="E79" s="224"/>
      <c r="F79" s="225"/>
      <c r="J79" s="247"/>
      <c r="K79" s="247"/>
    </row>
    <row r="80" spans="2:11" hidden="1" x14ac:dyDescent="0.25">
      <c r="B80" s="376"/>
      <c r="C80" s="377"/>
      <c r="D80" s="223"/>
      <c r="E80" s="224"/>
      <c r="F80" s="225"/>
      <c r="J80" s="247"/>
      <c r="K80" s="247"/>
    </row>
    <row r="81" spans="2:21" hidden="1" x14ac:dyDescent="0.25">
      <c r="B81" s="376"/>
      <c r="C81" s="377"/>
      <c r="D81" s="223"/>
      <c r="E81" s="224"/>
      <c r="F81" s="225"/>
      <c r="J81" s="247"/>
      <c r="K81" s="247"/>
    </row>
    <row r="82" spans="2:21" hidden="1" x14ac:dyDescent="0.25">
      <c r="B82" s="376"/>
      <c r="C82" s="377"/>
      <c r="D82" s="223"/>
      <c r="E82" s="224"/>
      <c r="F82" s="225"/>
      <c r="J82" s="247"/>
      <c r="K82" s="247"/>
    </row>
    <row r="83" spans="2:21" hidden="1" x14ac:dyDescent="0.25">
      <c r="B83" s="376"/>
      <c r="C83" s="377"/>
      <c r="D83" s="223"/>
      <c r="E83" s="224"/>
      <c r="F83" s="225"/>
      <c r="J83" s="247"/>
      <c r="K83" s="247"/>
    </row>
    <row r="84" spans="2:21" hidden="1" x14ac:dyDescent="0.25">
      <c r="B84" s="376"/>
      <c r="C84" s="377"/>
      <c r="D84" s="223"/>
      <c r="E84" s="224"/>
      <c r="F84" s="225"/>
      <c r="J84" s="247"/>
      <c r="K84" s="247"/>
    </row>
    <row r="85" spans="2:21" hidden="1" x14ac:dyDescent="0.25">
      <c r="B85" s="376"/>
      <c r="C85" s="377"/>
      <c r="D85" s="223"/>
      <c r="E85" s="224"/>
      <c r="F85" s="225"/>
      <c r="J85" s="248"/>
      <c r="K85" s="247"/>
    </row>
    <row r="86" spans="2:21" hidden="1" x14ac:dyDescent="0.25">
      <c r="B86" s="376"/>
      <c r="C86" s="377"/>
      <c r="D86" s="223"/>
      <c r="E86" s="224"/>
      <c r="F86" s="225"/>
      <c r="J86" s="248"/>
      <c r="K86" s="247"/>
    </row>
    <row r="87" spans="2:21" hidden="1" x14ac:dyDescent="0.25">
      <c r="B87" s="376"/>
      <c r="C87" s="377"/>
      <c r="D87" s="223"/>
      <c r="E87" s="224"/>
      <c r="F87" s="225"/>
      <c r="J87" s="248"/>
      <c r="K87" s="247"/>
    </row>
    <row r="88" spans="2:21" hidden="1" x14ac:dyDescent="0.25">
      <c r="B88" s="376"/>
      <c r="C88" s="377"/>
      <c r="D88" s="223"/>
      <c r="E88" s="224"/>
      <c r="F88" s="225"/>
      <c r="J88" s="248"/>
      <c r="K88" s="247"/>
    </row>
    <row r="89" spans="2:21" hidden="1" x14ac:dyDescent="0.25">
      <c r="B89" s="376"/>
      <c r="C89" s="377"/>
      <c r="D89" s="223"/>
      <c r="E89" s="224"/>
      <c r="F89" s="225"/>
      <c r="J89" s="248"/>
      <c r="K89" s="247"/>
    </row>
    <row r="90" spans="2:21" hidden="1" x14ac:dyDescent="0.25">
      <c r="B90" s="376"/>
      <c r="C90" s="377"/>
      <c r="D90" s="223"/>
      <c r="E90" s="224"/>
      <c r="F90" s="225"/>
      <c r="J90" s="248"/>
      <c r="K90" s="247"/>
    </row>
    <row r="91" spans="2:21" hidden="1" x14ac:dyDescent="0.25">
      <c r="B91" s="378"/>
      <c r="C91" s="379"/>
      <c r="D91" s="226"/>
      <c r="E91" s="227"/>
      <c r="F91" s="228"/>
      <c r="J91" s="248"/>
      <c r="K91" s="247"/>
    </row>
    <row r="92" spans="2:21" ht="28.5" customHeight="1" x14ac:dyDescent="0.25">
      <c r="B92" s="366" t="s">
        <v>239</v>
      </c>
      <c r="C92" s="367"/>
      <c r="D92" s="368"/>
      <c r="E92" s="229">
        <f>+IF(COUNT(E52:E91)=0,"",((COUNTIF(E52:E91,1)*1)+(COUNTIF(E52:E91,3)*3))/(COUNTIF(E52:E91,1)+COUNTIF(E52:E91,3)))</f>
        <v>1</v>
      </c>
      <c r="F92" s="230" t="str">
        <f>+IF(E92="","",U92)</f>
        <v>ADECUADO</v>
      </c>
      <c r="J92" s="385">
        <f>+E92</f>
        <v>1</v>
      </c>
      <c r="L92" s="249" t="s">
        <v>229</v>
      </c>
      <c r="M92" s="249" t="s">
        <v>230</v>
      </c>
      <c r="N92" s="249" t="s">
        <v>231</v>
      </c>
      <c r="O92" s="249" t="s">
        <v>232</v>
      </c>
      <c r="P92" s="243"/>
      <c r="Q92" s="249" t="str">
        <f>+$R$237</f>
        <v>ADECUADO</v>
      </c>
      <c r="R92" s="249" t="str">
        <f>+$R$238</f>
        <v>PARCIALMENTE ADECUADO</v>
      </c>
      <c r="S92" s="249" t="str">
        <f>+$R$239</f>
        <v>INADECUADO</v>
      </c>
      <c r="T92" s="250"/>
      <c r="U92" s="384" t="str">
        <f>+IF(Q93=TRUE,$R$237,IF(R93=TRUE,$R$238,IF(S93=TRUE,$R$239)))</f>
        <v>ADECUADO</v>
      </c>
    </row>
    <row r="93" spans="2:21" x14ac:dyDescent="0.25">
      <c r="B93" s="216"/>
      <c r="C93" s="216"/>
      <c r="D93" s="216"/>
      <c r="E93" s="216"/>
      <c r="F93" s="216"/>
      <c r="J93" s="385"/>
      <c r="K93" s="244"/>
      <c r="L93" s="249">
        <v>1</v>
      </c>
      <c r="M93" s="249">
        <f>L93+(O93-L93)/3</f>
        <v>1.6666666666666665</v>
      </c>
      <c r="N93" s="249">
        <f>L93+2*(O93-L93)/3</f>
        <v>2.333333333333333</v>
      </c>
      <c r="O93" s="249">
        <v>3</v>
      </c>
      <c r="P93" s="243"/>
      <c r="Q93" s="249" t="b">
        <f>AND(J92&gt;=L93,J92&lt;M93)</f>
        <v>1</v>
      </c>
      <c r="R93" s="249" t="b">
        <f>AND(J92&gt;=M93,J92&lt;N93)</f>
        <v>0</v>
      </c>
      <c r="S93" s="249" t="b">
        <f>AND(J92&gt;=N93,J92&lt;=O93)</f>
        <v>0</v>
      </c>
      <c r="U93" s="384"/>
    </row>
    <row r="94" spans="2:21" ht="15.75" x14ac:dyDescent="0.25">
      <c r="B94" s="260" t="s">
        <v>243</v>
      </c>
      <c r="C94" s="261" t="s">
        <v>244</v>
      </c>
      <c r="D94" s="264"/>
      <c r="E94" s="264"/>
      <c r="F94" s="265"/>
      <c r="J94" s="248"/>
      <c r="K94" s="247"/>
    </row>
    <row r="95" spans="2:21" ht="37.5" customHeight="1" x14ac:dyDescent="0.25">
      <c r="B95" s="369" t="s">
        <v>235</v>
      </c>
      <c r="C95" s="370"/>
      <c r="D95" s="221" t="s">
        <v>242</v>
      </c>
      <c r="E95" s="221" t="s">
        <v>237</v>
      </c>
      <c r="F95" s="221" t="s">
        <v>238</v>
      </c>
      <c r="J95" s="248"/>
      <c r="K95" s="247"/>
    </row>
    <row r="96" spans="2:21" ht="123" customHeight="1" x14ac:dyDescent="0.25">
      <c r="B96" s="374" t="s">
        <v>287</v>
      </c>
      <c r="C96" s="375"/>
      <c r="D96" s="241" t="s">
        <v>7</v>
      </c>
      <c r="E96" s="240">
        <f>+IF(D96="","",IF(D96=$U$237,$T$237,$T$238))</f>
        <v>1</v>
      </c>
      <c r="F96" s="222"/>
      <c r="J96" s="248"/>
      <c r="K96" s="247"/>
    </row>
    <row r="97" spans="2:21" hidden="1" x14ac:dyDescent="0.25">
      <c r="B97" s="376"/>
      <c r="C97" s="377"/>
      <c r="D97" s="223"/>
      <c r="E97" s="224"/>
      <c r="F97" s="225"/>
    </row>
    <row r="98" spans="2:21" hidden="1" x14ac:dyDescent="0.25">
      <c r="B98" s="376"/>
      <c r="C98" s="377"/>
      <c r="D98" s="223"/>
      <c r="E98" s="224"/>
      <c r="F98" s="225"/>
      <c r="I98" s="181"/>
    </row>
    <row r="99" spans="2:21" hidden="1" x14ac:dyDescent="0.25">
      <c r="B99" s="376"/>
      <c r="C99" s="377"/>
      <c r="D99" s="223"/>
      <c r="E99" s="224"/>
      <c r="F99" s="225"/>
      <c r="I99" s="242"/>
      <c r="J99" s="251"/>
      <c r="K99" s="252"/>
      <c r="L99" s="234"/>
      <c r="M99" s="234"/>
      <c r="N99" s="234"/>
      <c r="O99" s="234"/>
      <c r="P99" s="234"/>
      <c r="Q99" s="234"/>
      <c r="R99" s="234"/>
      <c r="S99" s="234"/>
      <c r="T99" s="234"/>
      <c r="U99" s="234"/>
    </row>
    <row r="100" spans="2:21" hidden="1" x14ac:dyDescent="0.25">
      <c r="B100" s="376"/>
      <c r="C100" s="377"/>
      <c r="D100" s="223"/>
      <c r="E100" s="224"/>
      <c r="F100" s="225"/>
      <c r="J100" s="247"/>
      <c r="K100" s="247"/>
    </row>
    <row r="101" spans="2:21" hidden="1" x14ac:dyDescent="0.25">
      <c r="B101" s="376"/>
      <c r="C101" s="377"/>
      <c r="D101" s="223"/>
      <c r="E101" s="224"/>
      <c r="F101" s="225"/>
      <c r="J101" s="247"/>
      <c r="K101" s="247"/>
    </row>
    <row r="102" spans="2:21" hidden="1" x14ac:dyDescent="0.25">
      <c r="B102" s="376"/>
      <c r="C102" s="377"/>
      <c r="D102" s="223"/>
      <c r="E102" s="224"/>
      <c r="F102" s="225"/>
      <c r="J102" s="247"/>
      <c r="K102" s="247"/>
    </row>
    <row r="103" spans="2:21" hidden="1" x14ac:dyDescent="0.25">
      <c r="B103" s="376"/>
      <c r="C103" s="377"/>
      <c r="D103" s="223"/>
      <c r="E103" s="224"/>
      <c r="F103" s="225"/>
      <c r="J103" s="247"/>
      <c r="K103" s="247"/>
    </row>
    <row r="104" spans="2:21" hidden="1" x14ac:dyDescent="0.25">
      <c r="B104" s="376"/>
      <c r="C104" s="377"/>
      <c r="D104" s="223"/>
      <c r="E104" s="224"/>
      <c r="F104" s="225"/>
      <c r="J104" s="248"/>
      <c r="K104" s="247"/>
    </row>
    <row r="105" spans="2:21" hidden="1" x14ac:dyDescent="0.25">
      <c r="B105" s="376"/>
      <c r="C105" s="377"/>
      <c r="D105" s="223"/>
      <c r="E105" s="224"/>
      <c r="F105" s="225"/>
      <c r="J105" s="248"/>
      <c r="K105" s="247"/>
    </row>
    <row r="106" spans="2:21" hidden="1" x14ac:dyDescent="0.25">
      <c r="B106" s="376"/>
      <c r="C106" s="377"/>
      <c r="D106" s="223"/>
      <c r="E106" s="224"/>
      <c r="F106" s="225"/>
      <c r="J106" s="248"/>
      <c r="K106" s="247"/>
    </row>
    <row r="107" spans="2:21" hidden="1" x14ac:dyDescent="0.25">
      <c r="B107" s="376"/>
      <c r="C107" s="377"/>
      <c r="D107" s="223"/>
      <c r="E107" s="224"/>
      <c r="F107" s="225"/>
      <c r="J107" s="248"/>
      <c r="K107" s="247"/>
    </row>
    <row r="108" spans="2:21" hidden="1" x14ac:dyDescent="0.25">
      <c r="B108" s="376"/>
      <c r="C108" s="377"/>
      <c r="D108" s="223"/>
      <c r="E108" s="224"/>
      <c r="F108" s="225"/>
      <c r="J108" s="248"/>
      <c r="K108" s="247"/>
    </row>
    <row r="109" spans="2:21" hidden="1" x14ac:dyDescent="0.25">
      <c r="B109" s="376"/>
      <c r="C109" s="377"/>
      <c r="D109" s="223"/>
      <c r="E109" s="224"/>
      <c r="F109" s="225"/>
      <c r="J109" s="248"/>
      <c r="K109" s="247"/>
    </row>
    <row r="110" spans="2:21" hidden="1" x14ac:dyDescent="0.25">
      <c r="B110" s="376"/>
      <c r="C110" s="377"/>
      <c r="D110" s="223"/>
      <c r="E110" s="224"/>
      <c r="F110" s="225"/>
      <c r="J110" s="248"/>
      <c r="K110" s="247"/>
    </row>
    <row r="111" spans="2:21" hidden="1" x14ac:dyDescent="0.25">
      <c r="B111" s="376"/>
      <c r="C111" s="377"/>
      <c r="D111" s="223"/>
      <c r="E111" s="224"/>
      <c r="F111" s="225"/>
      <c r="J111" s="248"/>
      <c r="K111" s="247"/>
    </row>
    <row r="112" spans="2:21" hidden="1" x14ac:dyDescent="0.25">
      <c r="B112" s="376"/>
      <c r="C112" s="377"/>
      <c r="D112" s="223"/>
      <c r="E112" s="224"/>
      <c r="F112" s="225"/>
      <c r="J112" s="248"/>
      <c r="K112" s="247"/>
    </row>
    <row r="113" spans="2:11" hidden="1" x14ac:dyDescent="0.25">
      <c r="B113" s="376"/>
      <c r="C113" s="377"/>
      <c r="D113" s="223"/>
      <c r="E113" s="224"/>
      <c r="F113" s="225"/>
      <c r="J113" s="248"/>
      <c r="K113" s="247"/>
    </row>
    <row r="114" spans="2:11" hidden="1" x14ac:dyDescent="0.25">
      <c r="B114" s="376"/>
      <c r="C114" s="377"/>
      <c r="D114" s="223"/>
      <c r="E114" s="224"/>
      <c r="F114" s="225"/>
      <c r="J114" s="248"/>
      <c r="K114" s="247"/>
    </row>
    <row r="115" spans="2:11" hidden="1" x14ac:dyDescent="0.25">
      <c r="B115" s="376"/>
      <c r="C115" s="377"/>
      <c r="D115" s="223"/>
      <c r="E115" s="224"/>
      <c r="F115" s="225"/>
      <c r="J115" s="248"/>
      <c r="K115" s="247"/>
    </row>
    <row r="116" spans="2:11" hidden="1" x14ac:dyDescent="0.25">
      <c r="B116" s="376"/>
      <c r="C116" s="377"/>
      <c r="D116" s="223"/>
      <c r="E116" s="224"/>
      <c r="F116" s="225"/>
      <c r="J116" s="248"/>
      <c r="K116" s="247"/>
    </row>
    <row r="117" spans="2:11" hidden="1" x14ac:dyDescent="0.25">
      <c r="B117" s="376"/>
      <c r="C117" s="377"/>
      <c r="D117" s="223"/>
      <c r="E117" s="224"/>
      <c r="F117" s="225"/>
      <c r="J117" s="248"/>
      <c r="K117" s="247"/>
    </row>
    <row r="118" spans="2:11" hidden="1" x14ac:dyDescent="0.25">
      <c r="B118" s="376"/>
      <c r="C118" s="377"/>
      <c r="D118" s="223"/>
      <c r="E118" s="224"/>
      <c r="F118" s="225"/>
      <c r="J118" s="248"/>
      <c r="K118" s="247"/>
    </row>
    <row r="119" spans="2:11" hidden="1" x14ac:dyDescent="0.25">
      <c r="B119" s="376"/>
      <c r="C119" s="377"/>
      <c r="D119" s="223"/>
      <c r="E119" s="224"/>
      <c r="F119" s="225"/>
      <c r="J119" s="248"/>
      <c r="K119" s="247"/>
    </row>
    <row r="120" spans="2:11" hidden="1" x14ac:dyDescent="0.25">
      <c r="B120" s="376"/>
      <c r="C120" s="377"/>
      <c r="D120" s="223"/>
      <c r="E120" s="224"/>
      <c r="F120" s="225"/>
      <c r="J120" s="248"/>
      <c r="K120" s="247"/>
    </row>
    <row r="121" spans="2:11" hidden="1" x14ac:dyDescent="0.25">
      <c r="B121" s="376"/>
      <c r="C121" s="377"/>
      <c r="D121" s="223"/>
      <c r="E121" s="224"/>
      <c r="F121" s="225"/>
      <c r="J121" s="248"/>
      <c r="K121" s="247"/>
    </row>
    <row r="122" spans="2:11" hidden="1" x14ac:dyDescent="0.25">
      <c r="B122" s="376"/>
      <c r="C122" s="377"/>
      <c r="D122" s="223"/>
      <c r="E122" s="224"/>
      <c r="F122" s="225"/>
      <c r="J122" s="248"/>
      <c r="K122" s="247"/>
    </row>
    <row r="123" spans="2:11" hidden="1" x14ac:dyDescent="0.25">
      <c r="B123" s="376"/>
      <c r="C123" s="377"/>
      <c r="D123" s="223"/>
      <c r="E123" s="224"/>
      <c r="F123" s="225"/>
      <c r="J123" s="248"/>
      <c r="K123" s="247"/>
    </row>
    <row r="124" spans="2:11" hidden="1" x14ac:dyDescent="0.25">
      <c r="B124" s="376"/>
      <c r="C124" s="377"/>
      <c r="D124" s="223"/>
      <c r="E124" s="224"/>
      <c r="F124" s="225"/>
      <c r="J124" s="248"/>
      <c r="K124" s="247"/>
    </row>
    <row r="125" spans="2:11" hidden="1" x14ac:dyDescent="0.25">
      <c r="B125" s="376"/>
      <c r="C125" s="377"/>
      <c r="D125" s="223"/>
      <c r="E125" s="224"/>
      <c r="F125" s="225"/>
      <c r="J125" s="248"/>
      <c r="K125" s="247"/>
    </row>
    <row r="126" spans="2:11" hidden="1" x14ac:dyDescent="0.25">
      <c r="B126" s="376"/>
      <c r="C126" s="377"/>
      <c r="D126" s="223"/>
      <c r="E126" s="224"/>
      <c r="F126" s="225"/>
      <c r="J126" s="248"/>
      <c r="K126" s="247"/>
    </row>
    <row r="127" spans="2:11" hidden="1" x14ac:dyDescent="0.25">
      <c r="B127" s="376"/>
      <c r="C127" s="377"/>
      <c r="D127" s="223"/>
      <c r="E127" s="224"/>
      <c r="F127" s="225"/>
      <c r="J127" s="248"/>
      <c r="K127" s="247"/>
    </row>
    <row r="128" spans="2:11" hidden="1" x14ac:dyDescent="0.25">
      <c r="B128" s="376"/>
      <c r="C128" s="377"/>
      <c r="D128" s="223"/>
      <c r="E128" s="224"/>
      <c r="F128" s="225"/>
      <c r="J128" s="248"/>
      <c r="K128" s="247"/>
    </row>
    <row r="129" spans="2:21" hidden="1" x14ac:dyDescent="0.25">
      <c r="B129" s="376"/>
      <c r="C129" s="377"/>
      <c r="D129" s="223"/>
      <c r="E129" s="224"/>
      <c r="F129" s="225"/>
      <c r="J129" s="248"/>
      <c r="K129" s="247"/>
    </row>
    <row r="130" spans="2:21" hidden="1" x14ac:dyDescent="0.25">
      <c r="B130" s="376"/>
      <c r="C130" s="377"/>
      <c r="D130" s="223"/>
      <c r="E130" s="224"/>
      <c r="F130" s="225"/>
      <c r="J130" s="248"/>
      <c r="K130" s="247"/>
    </row>
    <row r="131" spans="2:21" hidden="1" x14ac:dyDescent="0.25">
      <c r="B131" s="376"/>
      <c r="C131" s="377"/>
      <c r="D131" s="223"/>
      <c r="E131" s="224"/>
      <c r="F131" s="225"/>
      <c r="J131" s="248"/>
      <c r="K131" s="247"/>
    </row>
    <row r="132" spans="2:21" hidden="1" x14ac:dyDescent="0.25">
      <c r="B132" s="376"/>
      <c r="C132" s="377"/>
      <c r="D132" s="223"/>
      <c r="E132" s="224"/>
      <c r="F132" s="225"/>
      <c r="J132" s="248"/>
      <c r="K132" s="247"/>
    </row>
    <row r="133" spans="2:21" hidden="1" x14ac:dyDescent="0.25">
      <c r="B133" s="376"/>
      <c r="C133" s="377"/>
      <c r="D133" s="223"/>
      <c r="E133" s="224"/>
      <c r="F133" s="225"/>
      <c r="J133" s="248"/>
      <c r="K133" s="247"/>
    </row>
    <row r="134" spans="2:21" hidden="1" x14ac:dyDescent="0.25">
      <c r="B134" s="376"/>
      <c r="C134" s="377"/>
      <c r="D134" s="223"/>
      <c r="E134" s="224"/>
      <c r="F134" s="225"/>
      <c r="J134" s="248"/>
      <c r="K134" s="247"/>
    </row>
    <row r="135" spans="2:21" hidden="1" x14ac:dyDescent="0.25">
      <c r="B135" s="378"/>
      <c r="C135" s="379"/>
      <c r="D135" s="226"/>
      <c r="E135" s="227"/>
      <c r="F135" s="228"/>
      <c r="J135" s="248"/>
      <c r="K135" s="247"/>
    </row>
    <row r="136" spans="2:21" ht="24.75" customHeight="1" x14ac:dyDescent="0.25">
      <c r="B136" s="366" t="s">
        <v>239</v>
      </c>
      <c r="C136" s="367"/>
      <c r="D136" s="368"/>
      <c r="E136" s="229">
        <f>+IF(COUNT(E96:E135)=0,"",((COUNTIF(E96:E135,1)*1)+(COUNTIF(E96:E135,3)*3))/(COUNTIF(E96:E135,1)+COUNTIF(E96:E135,3)))</f>
        <v>1</v>
      </c>
      <c r="F136" s="230" t="str">
        <f>+IF(E136="","",U136)</f>
        <v>ADECUADO</v>
      </c>
      <c r="J136" s="380">
        <f>+E136</f>
        <v>1</v>
      </c>
      <c r="L136" s="249" t="s">
        <v>229</v>
      </c>
      <c r="M136" s="249" t="s">
        <v>230</v>
      </c>
      <c r="N136" s="249" t="s">
        <v>231</v>
      </c>
      <c r="O136" s="249" t="s">
        <v>232</v>
      </c>
      <c r="P136" s="243"/>
      <c r="Q136" s="249" t="str">
        <f>+$R$237</f>
        <v>ADECUADO</v>
      </c>
      <c r="R136" s="249" t="str">
        <f>+$R$238</f>
        <v>PARCIALMENTE ADECUADO</v>
      </c>
      <c r="S136" s="249" t="str">
        <f>+$R$239</f>
        <v>INADECUADO</v>
      </c>
      <c r="T136" s="250"/>
      <c r="U136" s="382" t="str">
        <f>+IF(Q137=TRUE,$R$237,IF(R137=TRUE,$R$238,IF(S137=TRUE,$R$239)))</f>
        <v>ADECUADO</v>
      </c>
    </row>
    <row r="137" spans="2:21" x14ac:dyDescent="0.25">
      <c r="B137" s="216"/>
      <c r="C137" s="216"/>
      <c r="D137" s="216"/>
      <c r="E137" s="216"/>
      <c r="F137" s="216"/>
      <c r="J137" s="381"/>
      <c r="L137" s="249">
        <v>1</v>
      </c>
      <c r="M137" s="249">
        <f>L137+(O137-L137)/3</f>
        <v>1.6666666666666665</v>
      </c>
      <c r="N137" s="249">
        <f>L137+2*(O137-L137)/3</f>
        <v>2.333333333333333</v>
      </c>
      <c r="O137" s="249">
        <v>3</v>
      </c>
      <c r="P137" s="243"/>
      <c r="Q137" s="249" t="b">
        <f>AND(J136&gt;=L137,J136&lt;M137)</f>
        <v>1</v>
      </c>
      <c r="R137" s="249" t="b">
        <f>AND(J136&gt;=M137,J136&lt;N137)</f>
        <v>0</v>
      </c>
      <c r="S137" s="249" t="b">
        <f>AND(J136&gt;=N137,J136&lt;=O137)</f>
        <v>0</v>
      </c>
      <c r="T137" s="250"/>
      <c r="U137" s="383"/>
    </row>
    <row r="138" spans="2:21" ht="15.75" x14ac:dyDescent="0.25">
      <c r="B138" s="260" t="s">
        <v>245</v>
      </c>
      <c r="C138" s="261" t="s">
        <v>246</v>
      </c>
      <c r="D138" s="264"/>
      <c r="E138" s="264"/>
      <c r="F138" s="265"/>
      <c r="J138" s="248"/>
      <c r="K138" s="247"/>
    </row>
    <row r="139" spans="2:21" ht="28.5" customHeight="1" x14ac:dyDescent="0.25">
      <c r="B139" s="369" t="s">
        <v>235</v>
      </c>
      <c r="C139" s="370"/>
      <c r="D139" s="221" t="s">
        <v>242</v>
      </c>
      <c r="E139" s="221" t="s">
        <v>237</v>
      </c>
      <c r="F139" s="221" t="s">
        <v>238</v>
      </c>
      <c r="J139" s="248"/>
      <c r="K139" s="247"/>
    </row>
    <row r="140" spans="2:21" ht="120.75" customHeight="1" x14ac:dyDescent="0.25">
      <c r="B140" s="374" t="s">
        <v>288</v>
      </c>
      <c r="C140" s="375"/>
      <c r="D140" s="241" t="s">
        <v>7</v>
      </c>
      <c r="E140" s="240">
        <f>+IF(D140="","",IF(D140=$U$237,$T$237,$T$238))</f>
        <v>1</v>
      </c>
      <c r="F140" s="222"/>
      <c r="J140" s="248"/>
      <c r="K140" s="247"/>
    </row>
    <row r="141" spans="2:21" ht="15" hidden="1" customHeight="1" x14ac:dyDescent="0.25">
      <c r="B141" s="376"/>
      <c r="C141" s="377"/>
      <c r="D141" s="223"/>
      <c r="E141" s="224"/>
      <c r="F141" s="225"/>
    </row>
    <row r="142" spans="2:21" ht="15" hidden="1" customHeight="1" x14ac:dyDescent="0.25">
      <c r="B142" s="376"/>
      <c r="C142" s="377"/>
      <c r="D142" s="223"/>
      <c r="E142" s="224"/>
      <c r="F142" s="225"/>
      <c r="I142" s="181"/>
    </row>
    <row r="143" spans="2:21" ht="15" hidden="1" customHeight="1" x14ac:dyDescent="0.25">
      <c r="B143" s="376"/>
      <c r="C143" s="377"/>
      <c r="D143" s="223"/>
      <c r="E143" s="224"/>
      <c r="F143" s="225"/>
      <c r="I143" s="242"/>
      <c r="J143" s="251"/>
      <c r="K143" s="252"/>
      <c r="L143" s="234"/>
      <c r="M143" s="234"/>
      <c r="N143" s="234"/>
      <c r="O143" s="234"/>
      <c r="P143" s="234"/>
      <c r="Q143" s="234"/>
      <c r="R143" s="234"/>
      <c r="S143" s="234"/>
      <c r="T143" s="234"/>
      <c r="U143" s="234"/>
    </row>
    <row r="144" spans="2:21" ht="15" hidden="1" customHeight="1" x14ac:dyDescent="0.25">
      <c r="B144" s="376"/>
      <c r="C144" s="377"/>
      <c r="D144" s="223"/>
      <c r="E144" s="224"/>
      <c r="F144" s="225"/>
      <c r="J144" s="247"/>
      <c r="K144" s="247"/>
    </row>
    <row r="145" spans="2:11" ht="15" hidden="1" customHeight="1" x14ac:dyDescent="0.25">
      <c r="B145" s="376"/>
      <c r="C145" s="377"/>
      <c r="D145" s="223"/>
      <c r="E145" s="224"/>
      <c r="F145" s="225"/>
      <c r="J145" s="247"/>
      <c r="K145" s="247"/>
    </row>
    <row r="146" spans="2:11" ht="15" hidden="1" customHeight="1" x14ac:dyDescent="0.25">
      <c r="B146" s="376"/>
      <c r="C146" s="377"/>
      <c r="D146" s="223"/>
      <c r="E146" s="224"/>
      <c r="F146" s="225"/>
      <c r="J146" s="247"/>
      <c r="K146" s="247"/>
    </row>
    <row r="147" spans="2:11" ht="15" hidden="1" customHeight="1" x14ac:dyDescent="0.25">
      <c r="B147" s="376"/>
      <c r="C147" s="377"/>
      <c r="D147" s="223"/>
      <c r="E147" s="224"/>
      <c r="F147" s="225"/>
      <c r="J147" s="247"/>
      <c r="K147" s="247"/>
    </row>
    <row r="148" spans="2:11" ht="15" hidden="1" customHeight="1" x14ac:dyDescent="0.25">
      <c r="B148" s="376"/>
      <c r="C148" s="377"/>
      <c r="D148" s="223"/>
      <c r="E148" s="224"/>
      <c r="F148" s="225"/>
      <c r="J148" s="248"/>
      <c r="K148" s="247"/>
    </row>
    <row r="149" spans="2:11" ht="15" hidden="1" customHeight="1" x14ac:dyDescent="0.25">
      <c r="B149" s="376"/>
      <c r="C149" s="377"/>
      <c r="D149" s="223"/>
      <c r="E149" s="224"/>
      <c r="F149" s="225"/>
      <c r="J149" s="248"/>
      <c r="K149" s="247"/>
    </row>
    <row r="150" spans="2:11" ht="15" hidden="1" customHeight="1" x14ac:dyDescent="0.25">
      <c r="B150" s="376"/>
      <c r="C150" s="377"/>
      <c r="D150" s="223"/>
      <c r="E150" s="224"/>
      <c r="F150" s="225"/>
      <c r="J150" s="248"/>
      <c r="K150" s="247"/>
    </row>
    <row r="151" spans="2:11" ht="15" hidden="1" customHeight="1" x14ac:dyDescent="0.25">
      <c r="B151" s="376"/>
      <c r="C151" s="377"/>
      <c r="D151" s="223"/>
      <c r="E151" s="224"/>
      <c r="F151" s="225"/>
      <c r="J151" s="248"/>
      <c r="K151" s="247"/>
    </row>
    <row r="152" spans="2:11" ht="15" hidden="1" customHeight="1" x14ac:dyDescent="0.25">
      <c r="B152" s="376"/>
      <c r="C152" s="377"/>
      <c r="D152" s="223"/>
      <c r="E152" s="224"/>
      <c r="F152" s="225"/>
      <c r="J152" s="248"/>
      <c r="K152" s="247"/>
    </row>
    <row r="153" spans="2:11" ht="15" hidden="1" customHeight="1" x14ac:dyDescent="0.25">
      <c r="B153" s="376"/>
      <c r="C153" s="377"/>
      <c r="D153" s="223"/>
      <c r="E153" s="224"/>
      <c r="F153" s="225"/>
      <c r="J153" s="248"/>
      <c r="K153" s="247"/>
    </row>
    <row r="154" spans="2:11" ht="15" hidden="1" customHeight="1" x14ac:dyDescent="0.25">
      <c r="B154" s="376"/>
      <c r="C154" s="377"/>
      <c r="D154" s="223"/>
      <c r="E154" s="224"/>
      <c r="F154" s="225"/>
      <c r="J154" s="248"/>
      <c r="K154" s="247"/>
    </row>
    <row r="155" spans="2:11" ht="15" hidden="1" customHeight="1" x14ac:dyDescent="0.25">
      <c r="B155" s="376"/>
      <c r="C155" s="377"/>
      <c r="D155" s="223"/>
      <c r="E155" s="224"/>
      <c r="F155" s="225"/>
      <c r="J155" s="248"/>
      <c r="K155" s="247"/>
    </row>
    <row r="156" spans="2:11" ht="15" hidden="1" customHeight="1" x14ac:dyDescent="0.25">
      <c r="B156" s="376"/>
      <c r="C156" s="377"/>
      <c r="D156" s="223"/>
      <c r="E156" s="224"/>
      <c r="F156" s="225"/>
      <c r="J156" s="248"/>
      <c r="K156" s="247"/>
    </row>
    <row r="157" spans="2:11" ht="15" hidden="1" customHeight="1" x14ac:dyDescent="0.25">
      <c r="B157" s="376"/>
      <c r="C157" s="377"/>
      <c r="D157" s="223"/>
      <c r="E157" s="224"/>
      <c r="F157" s="225"/>
      <c r="J157" s="248"/>
      <c r="K157" s="247"/>
    </row>
    <row r="158" spans="2:11" ht="15" hidden="1" customHeight="1" x14ac:dyDescent="0.25">
      <c r="B158" s="376"/>
      <c r="C158" s="377"/>
      <c r="D158" s="223"/>
      <c r="E158" s="224"/>
      <c r="F158" s="225"/>
      <c r="J158" s="248"/>
      <c r="K158" s="247"/>
    </row>
    <row r="159" spans="2:11" ht="15" hidden="1" customHeight="1" x14ac:dyDescent="0.25">
      <c r="B159" s="376"/>
      <c r="C159" s="377"/>
      <c r="D159" s="223"/>
      <c r="E159" s="224"/>
      <c r="F159" s="225"/>
      <c r="J159" s="248"/>
      <c r="K159" s="247"/>
    </row>
    <row r="160" spans="2:11" ht="15" hidden="1" customHeight="1" x14ac:dyDescent="0.25">
      <c r="B160" s="376"/>
      <c r="C160" s="377"/>
      <c r="D160" s="223"/>
      <c r="E160" s="224"/>
      <c r="F160" s="225"/>
      <c r="J160" s="248"/>
      <c r="K160" s="247"/>
    </row>
    <row r="161" spans="2:11" ht="15" hidden="1" customHeight="1" x14ac:dyDescent="0.25">
      <c r="B161" s="376"/>
      <c r="C161" s="377"/>
      <c r="D161" s="223"/>
      <c r="E161" s="224"/>
      <c r="F161" s="225"/>
      <c r="J161" s="248"/>
      <c r="K161" s="247"/>
    </row>
    <row r="162" spans="2:11" ht="15" hidden="1" customHeight="1" x14ac:dyDescent="0.25">
      <c r="B162" s="376"/>
      <c r="C162" s="377"/>
      <c r="D162" s="223"/>
      <c r="E162" s="224"/>
      <c r="F162" s="225"/>
      <c r="J162" s="248"/>
      <c r="K162" s="247"/>
    </row>
    <row r="163" spans="2:11" ht="15" hidden="1" customHeight="1" x14ac:dyDescent="0.25">
      <c r="B163" s="376"/>
      <c r="C163" s="377"/>
      <c r="D163" s="223"/>
      <c r="E163" s="224"/>
      <c r="F163" s="225"/>
      <c r="J163" s="248"/>
      <c r="K163" s="247"/>
    </row>
    <row r="164" spans="2:11" ht="15" hidden="1" customHeight="1" x14ac:dyDescent="0.25">
      <c r="B164" s="376"/>
      <c r="C164" s="377"/>
      <c r="D164" s="223"/>
      <c r="E164" s="224"/>
      <c r="F164" s="225"/>
      <c r="J164" s="248"/>
      <c r="K164" s="247"/>
    </row>
    <row r="165" spans="2:11" ht="15" hidden="1" customHeight="1" x14ac:dyDescent="0.25">
      <c r="B165" s="376"/>
      <c r="C165" s="377"/>
      <c r="D165" s="223"/>
      <c r="E165" s="224"/>
      <c r="F165" s="225"/>
      <c r="J165" s="248"/>
      <c r="K165" s="247"/>
    </row>
    <row r="166" spans="2:11" ht="15" hidden="1" customHeight="1" x14ac:dyDescent="0.25">
      <c r="B166" s="376"/>
      <c r="C166" s="377"/>
      <c r="D166" s="223"/>
      <c r="E166" s="224"/>
      <c r="F166" s="225"/>
      <c r="J166" s="248"/>
      <c r="K166" s="247"/>
    </row>
    <row r="167" spans="2:11" ht="15" hidden="1" customHeight="1" x14ac:dyDescent="0.25">
      <c r="B167" s="376"/>
      <c r="C167" s="377"/>
      <c r="D167" s="223"/>
      <c r="E167" s="224"/>
      <c r="F167" s="225"/>
      <c r="J167" s="248"/>
      <c r="K167" s="247"/>
    </row>
    <row r="168" spans="2:11" ht="15" hidden="1" customHeight="1" x14ac:dyDescent="0.25">
      <c r="B168" s="376"/>
      <c r="C168" s="377"/>
      <c r="D168" s="223"/>
      <c r="E168" s="224"/>
      <c r="F168" s="225"/>
      <c r="J168" s="248"/>
      <c r="K168" s="247"/>
    </row>
    <row r="169" spans="2:11" ht="15" hidden="1" customHeight="1" x14ac:dyDescent="0.25">
      <c r="B169" s="376"/>
      <c r="C169" s="377"/>
      <c r="D169" s="223"/>
      <c r="E169" s="224"/>
      <c r="F169" s="225"/>
      <c r="J169" s="248"/>
      <c r="K169" s="247"/>
    </row>
    <row r="170" spans="2:11" ht="15" hidden="1" customHeight="1" x14ac:dyDescent="0.25">
      <c r="B170" s="376"/>
      <c r="C170" s="377"/>
      <c r="D170" s="223"/>
      <c r="E170" s="224"/>
      <c r="F170" s="225"/>
      <c r="J170" s="248"/>
      <c r="K170" s="247"/>
    </row>
    <row r="171" spans="2:11" ht="15" hidden="1" customHeight="1" x14ac:dyDescent="0.25">
      <c r="B171" s="376"/>
      <c r="C171" s="377"/>
      <c r="D171" s="223"/>
      <c r="E171" s="224"/>
      <c r="F171" s="225"/>
      <c r="J171" s="248"/>
      <c r="K171" s="247"/>
    </row>
    <row r="172" spans="2:11" ht="15" hidden="1" customHeight="1" x14ac:dyDescent="0.25">
      <c r="B172" s="376"/>
      <c r="C172" s="377"/>
      <c r="D172" s="223"/>
      <c r="E172" s="224"/>
      <c r="F172" s="225"/>
      <c r="J172" s="248"/>
      <c r="K172" s="247"/>
    </row>
    <row r="173" spans="2:11" ht="15" hidden="1" customHeight="1" x14ac:dyDescent="0.25">
      <c r="B173" s="376"/>
      <c r="C173" s="377"/>
      <c r="D173" s="223"/>
      <c r="E173" s="224"/>
      <c r="F173" s="225"/>
      <c r="J173" s="248"/>
      <c r="K173" s="247"/>
    </row>
    <row r="174" spans="2:11" ht="15" hidden="1" customHeight="1" x14ac:dyDescent="0.25">
      <c r="B174" s="376"/>
      <c r="C174" s="377"/>
      <c r="D174" s="223"/>
      <c r="E174" s="224"/>
      <c r="F174" s="225"/>
      <c r="J174" s="248"/>
      <c r="K174" s="247"/>
    </row>
    <row r="175" spans="2:11" ht="15" hidden="1" customHeight="1" x14ac:dyDescent="0.25">
      <c r="B175" s="376"/>
      <c r="C175" s="377"/>
      <c r="D175" s="223"/>
      <c r="E175" s="224"/>
      <c r="F175" s="225"/>
      <c r="J175" s="248"/>
      <c r="K175" s="247"/>
    </row>
    <row r="176" spans="2:11" ht="15" hidden="1" customHeight="1" x14ac:dyDescent="0.25">
      <c r="B176" s="376"/>
      <c r="C176" s="377"/>
      <c r="D176" s="223"/>
      <c r="E176" s="224"/>
      <c r="F176" s="225"/>
      <c r="J176" s="248"/>
      <c r="K176" s="247"/>
    </row>
    <row r="177" spans="2:21" ht="15" hidden="1" customHeight="1" x14ac:dyDescent="0.25">
      <c r="B177" s="376"/>
      <c r="C177" s="377"/>
      <c r="D177" s="223"/>
      <c r="E177" s="224"/>
      <c r="F177" s="225"/>
      <c r="J177" s="248"/>
      <c r="K177" s="247"/>
    </row>
    <row r="178" spans="2:21" ht="15" hidden="1" customHeight="1" x14ac:dyDescent="0.25">
      <c r="B178" s="376"/>
      <c r="C178" s="377"/>
      <c r="D178" s="223"/>
      <c r="E178" s="224"/>
      <c r="F178" s="225"/>
      <c r="J178" s="248"/>
      <c r="K178" s="247"/>
    </row>
    <row r="179" spans="2:21" ht="15" hidden="1" customHeight="1" x14ac:dyDescent="0.25">
      <c r="B179" s="378"/>
      <c r="C179" s="379"/>
      <c r="D179" s="226"/>
      <c r="E179" s="227"/>
      <c r="F179" s="228"/>
      <c r="J179" s="248"/>
      <c r="K179" s="247"/>
    </row>
    <row r="180" spans="2:21" ht="34.5" customHeight="1" x14ac:dyDescent="0.25">
      <c r="B180" s="366" t="s">
        <v>239</v>
      </c>
      <c r="C180" s="367"/>
      <c r="D180" s="368"/>
      <c r="E180" s="229">
        <f>+IF(COUNT(E140:E179)=0,"",((COUNTIF(E140:E179,1)*1)+(COUNTIF(E140:E179,3)*3))/(COUNTIF(E140:E179,1)+COUNTIF(E140:E179,3)))</f>
        <v>1</v>
      </c>
      <c r="F180" s="230" t="str">
        <f>+IF(E180="","",U180)</f>
        <v>ADECUADO</v>
      </c>
      <c r="J180" s="380">
        <f>+E180</f>
        <v>1</v>
      </c>
      <c r="L180" s="249" t="s">
        <v>229</v>
      </c>
      <c r="M180" s="249" t="s">
        <v>230</v>
      </c>
      <c r="N180" s="249" t="s">
        <v>231</v>
      </c>
      <c r="O180" s="249" t="s">
        <v>232</v>
      </c>
      <c r="P180" s="243"/>
      <c r="Q180" s="249" t="str">
        <f>+$R$237</f>
        <v>ADECUADO</v>
      </c>
      <c r="R180" s="249" t="str">
        <f>+$R$238</f>
        <v>PARCIALMENTE ADECUADO</v>
      </c>
      <c r="S180" s="249" t="str">
        <f>+$R$239</f>
        <v>INADECUADO</v>
      </c>
      <c r="T180" s="250"/>
      <c r="U180" s="382" t="str">
        <f>+IF(Q181=TRUE,$R$237,IF(R181=TRUE,$R$238,IF(S181=TRUE,$R$239)))</f>
        <v>ADECUADO</v>
      </c>
    </row>
    <row r="181" spans="2:21" x14ac:dyDescent="0.25">
      <c r="B181" s="216"/>
      <c r="C181" s="216"/>
      <c r="D181" s="216"/>
      <c r="E181" s="216"/>
      <c r="F181" s="216"/>
      <c r="J181" s="381"/>
      <c r="L181" s="249">
        <v>1</v>
      </c>
      <c r="M181" s="249">
        <f>L181+(O181-L181)/3</f>
        <v>1.6666666666666665</v>
      </c>
      <c r="N181" s="249">
        <f>L181+2*(O181-L181)/3</f>
        <v>2.333333333333333</v>
      </c>
      <c r="O181" s="249">
        <v>3</v>
      </c>
      <c r="P181" s="243"/>
      <c r="Q181" s="249" t="b">
        <f>AND(J180&gt;=L181,J180&lt;M181)</f>
        <v>1</v>
      </c>
      <c r="R181" s="249" t="b">
        <f>AND(J180&gt;=M181,J180&lt;N181)</f>
        <v>0</v>
      </c>
      <c r="S181" s="249" t="b">
        <f>AND(J180&gt;=N181,J180&lt;=O181)</f>
        <v>0</v>
      </c>
      <c r="T181" s="250"/>
      <c r="U181" s="383"/>
    </row>
    <row r="182" spans="2:21" ht="15.75" x14ac:dyDescent="0.25">
      <c r="B182" s="217" t="s">
        <v>247</v>
      </c>
      <c r="C182" s="218" t="s">
        <v>248</v>
      </c>
      <c r="D182" s="219"/>
      <c r="E182" s="219"/>
      <c r="F182" s="220"/>
      <c r="J182" s="248"/>
      <c r="K182" s="247"/>
    </row>
    <row r="183" spans="2:21" ht="26.25" customHeight="1" x14ac:dyDescent="0.25">
      <c r="B183" s="369" t="s">
        <v>235</v>
      </c>
      <c r="C183" s="370"/>
      <c r="D183" s="221" t="s">
        <v>242</v>
      </c>
      <c r="E183" s="221" t="s">
        <v>237</v>
      </c>
      <c r="F183" s="221" t="s">
        <v>238</v>
      </c>
      <c r="J183" s="248"/>
      <c r="K183" s="247"/>
    </row>
    <row r="184" spans="2:21" ht="108.75" customHeight="1" x14ac:dyDescent="0.25">
      <c r="B184" s="374" t="s">
        <v>289</v>
      </c>
      <c r="C184" s="375"/>
      <c r="D184" s="241" t="s">
        <v>7</v>
      </c>
      <c r="E184" s="240">
        <f>+IF(D184="","",IF(D184=$U$237,$T$237,$T$238))</f>
        <v>1</v>
      </c>
      <c r="F184" s="222"/>
      <c r="J184" s="248"/>
      <c r="K184" s="247"/>
    </row>
    <row r="185" spans="2:21" hidden="1" x14ac:dyDescent="0.25">
      <c r="B185" s="376"/>
      <c r="C185" s="377"/>
      <c r="D185" s="223"/>
      <c r="E185" s="224"/>
      <c r="F185" s="225"/>
    </row>
    <row r="186" spans="2:21" hidden="1" x14ac:dyDescent="0.25">
      <c r="B186" s="376"/>
      <c r="C186" s="377"/>
      <c r="D186" s="223"/>
      <c r="E186" s="224"/>
      <c r="F186" s="225"/>
      <c r="I186" s="181"/>
    </row>
    <row r="187" spans="2:21" hidden="1" x14ac:dyDescent="0.25">
      <c r="B187" s="376"/>
      <c r="C187" s="377"/>
      <c r="D187" s="223"/>
      <c r="E187" s="224"/>
      <c r="F187" s="225"/>
      <c r="I187" s="242"/>
      <c r="J187" s="251"/>
      <c r="K187" s="252"/>
      <c r="L187" s="234"/>
      <c r="M187" s="234"/>
      <c r="N187" s="234"/>
      <c r="O187" s="234"/>
      <c r="P187" s="234"/>
      <c r="Q187" s="234"/>
      <c r="R187" s="234"/>
      <c r="S187" s="234"/>
      <c r="T187" s="234"/>
      <c r="U187" s="234"/>
    </row>
    <row r="188" spans="2:21" hidden="1" x14ac:dyDescent="0.25">
      <c r="B188" s="376"/>
      <c r="C188" s="377"/>
      <c r="D188" s="223"/>
      <c r="E188" s="224"/>
      <c r="F188" s="225"/>
      <c r="J188" s="247"/>
      <c r="K188" s="247"/>
    </row>
    <row r="189" spans="2:21" hidden="1" x14ac:dyDescent="0.25">
      <c r="B189" s="376"/>
      <c r="C189" s="377"/>
      <c r="D189" s="223"/>
      <c r="E189" s="224"/>
      <c r="F189" s="225"/>
      <c r="J189" s="247"/>
      <c r="K189" s="247"/>
    </row>
    <row r="190" spans="2:21" hidden="1" x14ac:dyDescent="0.25">
      <c r="B190" s="376"/>
      <c r="C190" s="377"/>
      <c r="D190" s="223"/>
      <c r="E190" s="224"/>
      <c r="F190" s="225"/>
      <c r="J190" s="247"/>
      <c r="K190" s="247"/>
    </row>
    <row r="191" spans="2:21" hidden="1" x14ac:dyDescent="0.25">
      <c r="B191" s="376"/>
      <c r="C191" s="377"/>
      <c r="D191" s="223"/>
      <c r="E191" s="224"/>
      <c r="F191" s="225"/>
      <c r="J191" s="247"/>
      <c r="K191" s="247"/>
    </row>
    <row r="192" spans="2:21" hidden="1" x14ac:dyDescent="0.25">
      <c r="B192" s="376"/>
      <c r="C192" s="377"/>
      <c r="D192" s="223"/>
      <c r="E192" s="224"/>
      <c r="F192" s="225"/>
      <c r="J192" s="248"/>
      <c r="K192" s="247"/>
    </row>
    <row r="193" spans="2:11" hidden="1" x14ac:dyDescent="0.25">
      <c r="B193" s="376"/>
      <c r="C193" s="377"/>
      <c r="D193" s="223"/>
      <c r="E193" s="224"/>
      <c r="F193" s="225"/>
      <c r="J193" s="248"/>
      <c r="K193" s="247"/>
    </row>
    <row r="194" spans="2:11" hidden="1" x14ac:dyDescent="0.25">
      <c r="B194" s="376"/>
      <c r="C194" s="377"/>
      <c r="D194" s="223"/>
      <c r="E194" s="224"/>
      <c r="F194" s="225"/>
      <c r="J194" s="248"/>
      <c r="K194" s="247"/>
    </row>
    <row r="195" spans="2:11" hidden="1" x14ac:dyDescent="0.25">
      <c r="B195" s="376"/>
      <c r="C195" s="377"/>
      <c r="D195" s="223"/>
      <c r="E195" s="224"/>
      <c r="F195" s="225"/>
      <c r="J195" s="248"/>
      <c r="K195" s="247"/>
    </row>
    <row r="196" spans="2:11" hidden="1" x14ac:dyDescent="0.25">
      <c r="B196" s="376"/>
      <c r="C196" s="377"/>
      <c r="D196" s="223"/>
      <c r="E196" s="224"/>
      <c r="F196" s="225"/>
      <c r="J196" s="248"/>
      <c r="K196" s="247"/>
    </row>
    <row r="197" spans="2:11" hidden="1" x14ac:dyDescent="0.25">
      <c r="B197" s="376"/>
      <c r="C197" s="377"/>
      <c r="D197" s="223"/>
      <c r="E197" s="224"/>
      <c r="F197" s="225"/>
      <c r="J197" s="248"/>
      <c r="K197" s="247"/>
    </row>
    <row r="198" spans="2:11" hidden="1" x14ac:dyDescent="0.25">
      <c r="B198" s="376"/>
      <c r="C198" s="377"/>
      <c r="D198" s="223"/>
      <c r="E198" s="224"/>
      <c r="F198" s="225"/>
      <c r="J198" s="248"/>
      <c r="K198" s="247"/>
    </row>
    <row r="199" spans="2:11" hidden="1" x14ac:dyDescent="0.25">
      <c r="B199" s="376"/>
      <c r="C199" s="377"/>
      <c r="D199" s="223"/>
      <c r="E199" s="224"/>
      <c r="F199" s="225"/>
      <c r="J199" s="248"/>
      <c r="K199" s="247"/>
    </row>
    <row r="200" spans="2:11" hidden="1" x14ac:dyDescent="0.25">
      <c r="B200" s="376"/>
      <c r="C200" s="377"/>
      <c r="D200" s="223"/>
      <c r="E200" s="224"/>
      <c r="F200" s="225"/>
      <c r="J200" s="248"/>
      <c r="K200" s="247"/>
    </row>
    <row r="201" spans="2:11" hidden="1" x14ac:dyDescent="0.25">
      <c r="B201" s="376"/>
      <c r="C201" s="377"/>
      <c r="D201" s="223"/>
      <c r="E201" s="224"/>
      <c r="F201" s="225"/>
      <c r="J201" s="248"/>
      <c r="K201" s="247"/>
    </row>
    <row r="202" spans="2:11" hidden="1" x14ac:dyDescent="0.25">
      <c r="B202" s="376"/>
      <c r="C202" s="377"/>
      <c r="D202" s="223"/>
      <c r="E202" s="224"/>
      <c r="F202" s="225"/>
      <c r="J202" s="248"/>
      <c r="K202" s="247"/>
    </row>
    <row r="203" spans="2:11" hidden="1" x14ac:dyDescent="0.25">
      <c r="B203" s="376"/>
      <c r="C203" s="377"/>
      <c r="D203" s="223"/>
      <c r="E203" s="224"/>
      <c r="F203" s="225"/>
      <c r="J203" s="248"/>
      <c r="K203" s="247"/>
    </row>
    <row r="204" spans="2:11" hidden="1" x14ac:dyDescent="0.25">
      <c r="B204" s="376"/>
      <c r="C204" s="377"/>
      <c r="D204" s="223"/>
      <c r="E204" s="224"/>
      <c r="F204" s="225"/>
      <c r="J204" s="248"/>
      <c r="K204" s="247"/>
    </row>
    <row r="205" spans="2:11" hidden="1" x14ac:dyDescent="0.25">
      <c r="B205" s="376"/>
      <c r="C205" s="377"/>
      <c r="D205" s="223"/>
      <c r="E205" s="224"/>
      <c r="F205" s="225"/>
      <c r="J205" s="248"/>
      <c r="K205" s="247"/>
    </row>
    <row r="206" spans="2:11" hidden="1" x14ac:dyDescent="0.25">
      <c r="B206" s="376"/>
      <c r="C206" s="377"/>
      <c r="D206" s="223"/>
      <c r="E206" s="224"/>
      <c r="F206" s="225"/>
      <c r="J206" s="248"/>
      <c r="K206" s="247"/>
    </row>
    <row r="207" spans="2:11" hidden="1" x14ac:dyDescent="0.25">
      <c r="B207" s="376"/>
      <c r="C207" s="377"/>
      <c r="D207" s="223"/>
      <c r="E207" s="224"/>
      <c r="F207" s="225"/>
      <c r="J207" s="248"/>
      <c r="K207" s="247"/>
    </row>
    <row r="208" spans="2:11" hidden="1" x14ac:dyDescent="0.25">
      <c r="B208" s="376"/>
      <c r="C208" s="377"/>
      <c r="D208" s="223"/>
      <c r="E208" s="224"/>
      <c r="F208" s="225"/>
      <c r="J208" s="248"/>
      <c r="K208" s="247"/>
    </row>
    <row r="209" spans="2:21" hidden="1" x14ac:dyDescent="0.25">
      <c r="B209" s="376"/>
      <c r="C209" s="377"/>
      <c r="D209" s="223"/>
      <c r="E209" s="224"/>
      <c r="F209" s="225"/>
      <c r="J209" s="248"/>
      <c r="K209" s="247"/>
    </row>
    <row r="210" spans="2:21" hidden="1" x14ac:dyDescent="0.25">
      <c r="B210" s="376"/>
      <c r="C210" s="377"/>
      <c r="D210" s="223"/>
      <c r="E210" s="224"/>
      <c r="F210" s="225"/>
      <c r="J210" s="248"/>
      <c r="K210" s="247"/>
    </row>
    <row r="211" spans="2:21" hidden="1" x14ac:dyDescent="0.25">
      <c r="B211" s="376"/>
      <c r="C211" s="377"/>
      <c r="D211" s="223"/>
      <c r="E211" s="224"/>
      <c r="F211" s="225"/>
      <c r="J211" s="248"/>
      <c r="K211" s="247"/>
    </row>
    <row r="212" spans="2:21" hidden="1" x14ac:dyDescent="0.25">
      <c r="B212" s="376"/>
      <c r="C212" s="377"/>
      <c r="D212" s="223"/>
      <c r="E212" s="224"/>
      <c r="F212" s="225"/>
      <c r="J212" s="248"/>
      <c r="K212" s="247"/>
    </row>
    <row r="213" spans="2:21" hidden="1" x14ac:dyDescent="0.25">
      <c r="B213" s="376"/>
      <c r="C213" s="377"/>
      <c r="D213" s="223"/>
      <c r="E213" s="224"/>
      <c r="F213" s="225"/>
      <c r="J213" s="248"/>
      <c r="K213" s="247"/>
    </row>
    <row r="214" spans="2:21" hidden="1" x14ac:dyDescent="0.25">
      <c r="B214" s="376"/>
      <c r="C214" s="377"/>
      <c r="D214" s="223"/>
      <c r="E214" s="224"/>
      <c r="F214" s="225"/>
      <c r="J214" s="248"/>
      <c r="K214" s="247"/>
    </row>
    <row r="215" spans="2:21" hidden="1" x14ac:dyDescent="0.25">
      <c r="B215" s="376"/>
      <c r="C215" s="377"/>
      <c r="D215" s="223"/>
      <c r="E215" s="224"/>
      <c r="F215" s="225"/>
      <c r="J215" s="248"/>
      <c r="K215" s="247"/>
    </row>
    <row r="216" spans="2:21" hidden="1" x14ac:dyDescent="0.25">
      <c r="B216" s="376"/>
      <c r="C216" s="377"/>
      <c r="D216" s="223"/>
      <c r="E216" s="224"/>
      <c r="F216" s="225"/>
      <c r="J216" s="248"/>
      <c r="K216" s="247"/>
    </row>
    <row r="217" spans="2:21" hidden="1" x14ac:dyDescent="0.25">
      <c r="B217" s="376"/>
      <c r="C217" s="377"/>
      <c r="D217" s="223"/>
      <c r="E217" s="224"/>
      <c r="F217" s="225"/>
      <c r="J217" s="248"/>
      <c r="K217" s="247"/>
    </row>
    <row r="218" spans="2:21" hidden="1" x14ac:dyDescent="0.25">
      <c r="B218" s="376"/>
      <c r="C218" s="377"/>
      <c r="D218" s="223"/>
      <c r="E218" s="224"/>
      <c r="F218" s="225"/>
      <c r="J218" s="248"/>
      <c r="K218" s="247"/>
    </row>
    <row r="219" spans="2:21" hidden="1" x14ac:dyDescent="0.25">
      <c r="B219" s="376"/>
      <c r="C219" s="377"/>
      <c r="D219" s="223"/>
      <c r="E219" s="224"/>
      <c r="F219" s="225"/>
      <c r="J219" s="248"/>
      <c r="K219" s="247"/>
    </row>
    <row r="220" spans="2:21" hidden="1" x14ac:dyDescent="0.25">
      <c r="B220" s="376"/>
      <c r="C220" s="377"/>
      <c r="D220" s="223"/>
      <c r="E220" s="224"/>
      <c r="F220" s="225"/>
      <c r="J220" s="248"/>
      <c r="K220" s="247"/>
    </row>
    <row r="221" spans="2:21" hidden="1" x14ac:dyDescent="0.25">
      <c r="B221" s="376"/>
      <c r="C221" s="377"/>
      <c r="D221" s="223"/>
      <c r="E221" s="224"/>
      <c r="F221" s="225"/>
      <c r="J221" s="248"/>
      <c r="K221" s="247"/>
    </row>
    <row r="222" spans="2:21" hidden="1" x14ac:dyDescent="0.25">
      <c r="B222" s="376"/>
      <c r="C222" s="377"/>
      <c r="D222" s="223"/>
      <c r="E222" s="224"/>
      <c r="F222" s="225"/>
      <c r="J222" s="248"/>
      <c r="K222" s="247"/>
    </row>
    <row r="223" spans="2:21" hidden="1" x14ac:dyDescent="0.25">
      <c r="B223" s="378"/>
      <c r="C223" s="379"/>
      <c r="D223" s="226"/>
      <c r="E223" s="227"/>
      <c r="F223" s="228"/>
      <c r="J223" s="248"/>
      <c r="K223" s="247"/>
    </row>
    <row r="224" spans="2:21" ht="39.75" customHeight="1" x14ac:dyDescent="0.25">
      <c r="B224" s="366" t="s">
        <v>239</v>
      </c>
      <c r="C224" s="367"/>
      <c r="D224" s="368"/>
      <c r="E224" s="229">
        <f>+IF(COUNT(E184:E223)=0,"",((COUNTIF(E184:E223,1)*1)+(COUNTIF(E184:E223,3)*3))/(COUNTIF(E184:E223,1)+COUNTIF(E184:E223,3)))</f>
        <v>1</v>
      </c>
      <c r="F224" s="230" t="str">
        <f>+IF(E224="","",U224)</f>
        <v>ADECUADO</v>
      </c>
      <c r="J224" s="380">
        <f>+E224</f>
        <v>1</v>
      </c>
      <c r="L224" s="249" t="s">
        <v>229</v>
      </c>
      <c r="M224" s="249" t="s">
        <v>230</v>
      </c>
      <c r="N224" s="249" t="s">
        <v>231</v>
      </c>
      <c r="O224" s="249" t="s">
        <v>232</v>
      </c>
      <c r="P224" s="243"/>
      <c r="Q224" s="249" t="str">
        <f>+$R$237</f>
        <v>ADECUADO</v>
      </c>
      <c r="R224" s="249" t="str">
        <f>+$R$238</f>
        <v>PARCIALMENTE ADECUADO</v>
      </c>
      <c r="S224" s="249" t="str">
        <f>+$R$239</f>
        <v>INADECUADO</v>
      </c>
      <c r="T224" s="250"/>
      <c r="U224" s="382" t="str">
        <f>+IF(Q225=TRUE,$R$237,IF(R225=TRUE,$R$238,IF(S225=TRUE,$R$239)))</f>
        <v>ADECUADO</v>
      </c>
    </row>
    <row r="225" spans="2:21" x14ac:dyDescent="0.25">
      <c r="B225" s="231"/>
      <c r="C225" s="232"/>
      <c r="D225" s="233"/>
      <c r="E225" s="233"/>
      <c r="F225" s="232"/>
      <c r="J225" s="381"/>
      <c r="L225" s="249">
        <v>1</v>
      </c>
      <c r="M225" s="249">
        <f>L225+(O225-L225)/3</f>
        <v>1.6666666666666665</v>
      </c>
      <c r="N225" s="249">
        <f>L225+2*(O225-L225)/3</f>
        <v>2.333333333333333</v>
      </c>
      <c r="O225" s="249">
        <v>3</v>
      </c>
      <c r="P225" s="243"/>
      <c r="Q225" s="249" t="b">
        <f>AND(J224&gt;=L225,J224&lt;M225)</f>
        <v>1</v>
      </c>
      <c r="R225" s="249" t="b">
        <f>AND(J224&gt;=M225,J224&lt;N225)</f>
        <v>0</v>
      </c>
      <c r="S225" s="249" t="b">
        <f>AND(J224&gt;=N225,J224&lt;=O225)</f>
        <v>0</v>
      </c>
      <c r="T225" s="250"/>
      <c r="U225" s="383"/>
    </row>
    <row r="226" spans="2:21" ht="39" hidden="1" customHeight="1" x14ac:dyDescent="0.25">
      <c r="J226" s="248"/>
      <c r="K226" s="247"/>
    </row>
    <row r="227" spans="2:21" ht="37.5" customHeight="1" x14ac:dyDescent="0.25">
      <c r="B227" s="371" t="s">
        <v>276</v>
      </c>
      <c r="C227" s="372"/>
      <c r="D227" s="373"/>
      <c r="E227" s="266">
        <f>IF(J234=TRUE,"",AVERAGE(E48,E92,E136,E180,E224))</f>
        <v>1</v>
      </c>
      <c r="F227" s="230" t="str">
        <f>+IF(E227="","",U228)</f>
        <v>ADECUADO</v>
      </c>
      <c r="J227" s="248"/>
      <c r="K227" s="247"/>
    </row>
    <row r="228" spans="2:21" x14ac:dyDescent="0.25">
      <c r="B228" s="234"/>
      <c r="C228" s="234"/>
      <c r="D228" s="234"/>
      <c r="E228" s="234"/>
      <c r="F228" s="235"/>
      <c r="J228" s="380">
        <f>+E227</f>
        <v>1</v>
      </c>
      <c r="L228" s="249" t="s">
        <v>229</v>
      </c>
      <c r="M228" s="249" t="s">
        <v>230</v>
      </c>
      <c r="N228" s="249" t="s">
        <v>231</v>
      </c>
      <c r="O228" s="249" t="s">
        <v>232</v>
      </c>
      <c r="P228" s="243"/>
      <c r="Q228" s="249" t="str">
        <f>+$R$237</f>
        <v>ADECUADO</v>
      </c>
      <c r="R228" s="249" t="str">
        <f>+$R$238</f>
        <v>PARCIALMENTE ADECUADO</v>
      </c>
      <c r="S228" s="249" t="str">
        <f>+$R$239</f>
        <v>INADECUADO</v>
      </c>
      <c r="T228" s="250"/>
      <c r="U228" s="382" t="str">
        <f>+IF(Q229=TRUE,$R$237,IF(R229=TRUE,$R$238,IF(S229=TRUE,$R$239)))</f>
        <v>ADECUADO</v>
      </c>
    </row>
    <row r="229" spans="2:21" x14ac:dyDescent="0.25">
      <c r="I229" s="181"/>
      <c r="J229" s="381"/>
      <c r="L229" s="249">
        <v>1</v>
      </c>
      <c r="M229" s="249">
        <f>L229+(O229-L229)/3</f>
        <v>1.6666666666666665</v>
      </c>
      <c r="N229" s="249">
        <f>L229+2*(O229-L229)/3</f>
        <v>2.333333333333333</v>
      </c>
      <c r="O229" s="249">
        <v>3</v>
      </c>
      <c r="P229" s="243"/>
      <c r="Q229" s="249" t="b">
        <f>AND(J228&gt;=L229,J228&lt;M229)</f>
        <v>1</v>
      </c>
      <c r="R229" s="249" t="b">
        <f>AND(J228&gt;=M229,J228&lt;N229)</f>
        <v>0</v>
      </c>
      <c r="S229" s="249" t="b">
        <f>AND(J228&gt;=N229,J228&lt;=O229)</f>
        <v>0</v>
      </c>
      <c r="T229" s="250"/>
      <c r="U229" s="383"/>
    </row>
    <row r="230" spans="2:21" x14ac:dyDescent="0.25">
      <c r="I230" s="242"/>
      <c r="J230" s="251"/>
      <c r="K230" s="252"/>
      <c r="L230" s="234"/>
      <c r="M230" s="234"/>
      <c r="N230" s="234"/>
      <c r="O230" s="234"/>
      <c r="P230" s="234"/>
      <c r="Q230" s="234"/>
      <c r="R230" s="234"/>
      <c r="S230" s="234"/>
      <c r="T230" s="234"/>
      <c r="U230" s="234"/>
    </row>
    <row r="231" spans="2:21" x14ac:dyDescent="0.25">
      <c r="E231" s="239"/>
      <c r="I231" s="181"/>
      <c r="J231" s="380">
        <f>+E231</f>
        <v>0</v>
      </c>
      <c r="L231" s="249" t="s">
        <v>229</v>
      </c>
      <c r="M231" s="249" t="s">
        <v>230</v>
      </c>
      <c r="N231" s="249" t="s">
        <v>231</v>
      </c>
      <c r="O231" s="249" t="s">
        <v>232</v>
      </c>
      <c r="P231" s="243"/>
      <c r="Q231" s="249" t="str">
        <f>+$R$237</f>
        <v>ADECUADO</v>
      </c>
      <c r="R231" s="249" t="str">
        <f>+$R$238</f>
        <v>PARCIALMENTE ADECUADO</v>
      </c>
      <c r="S231" s="249" t="str">
        <f>+$R$239</f>
        <v>INADECUADO</v>
      </c>
      <c r="T231" s="250"/>
      <c r="U231" s="382" t="b">
        <f>+IF(Q232=TRUE,$R$237,IF(R232=TRUE,$R$238,IF(S232=TRUE,$R$239)))</f>
        <v>0</v>
      </c>
    </row>
    <row r="232" spans="2:21" x14ac:dyDescent="0.25">
      <c r="I232" s="181"/>
      <c r="J232" s="381"/>
      <c r="L232" s="249">
        <v>1</v>
      </c>
      <c r="M232" s="249">
        <f>L232+(O232-L232)/3</f>
        <v>1.6666666666666665</v>
      </c>
      <c r="N232" s="249">
        <f>L232+2*(O232-L232)/3</f>
        <v>2.333333333333333</v>
      </c>
      <c r="O232" s="249">
        <v>3</v>
      </c>
      <c r="P232" s="243"/>
      <c r="Q232" s="249" t="b">
        <f>AND(J231&gt;=L232,J231&lt;M232)</f>
        <v>0</v>
      </c>
      <c r="R232" s="249" t="b">
        <f>AND(J231&gt;=M232,J231&lt;N232)</f>
        <v>0</v>
      </c>
      <c r="S232" s="249" t="b">
        <f>AND(J231&gt;=N232,J231&lt;=O232)</f>
        <v>0</v>
      </c>
      <c r="T232" s="250"/>
      <c r="U232" s="383"/>
    </row>
    <row r="233" spans="2:21" x14ac:dyDescent="0.25">
      <c r="I233" s="242"/>
      <c r="J233" s="242"/>
      <c r="K233" s="242"/>
      <c r="L233" s="234"/>
      <c r="M233" s="234"/>
      <c r="N233" s="234"/>
      <c r="O233" s="234"/>
      <c r="P233" s="234"/>
      <c r="Q233" s="234"/>
      <c r="R233" s="234"/>
      <c r="S233" s="234"/>
      <c r="T233" s="253"/>
      <c r="U233" s="234"/>
    </row>
    <row r="234" spans="2:21" x14ac:dyDescent="0.25">
      <c r="I234" s="234"/>
      <c r="J234" s="237" t="b">
        <f>+OR(E48="",E92="",E136="",E180="",E224="")</f>
        <v>0</v>
      </c>
      <c r="K234" s="234"/>
      <c r="L234" s="234"/>
      <c r="M234" s="234"/>
      <c r="N234" s="236"/>
      <c r="O234" s="236"/>
      <c r="P234" s="236"/>
      <c r="Q234" s="234"/>
      <c r="R234" s="234"/>
      <c r="S234" s="234"/>
      <c r="T234" s="234"/>
      <c r="U234" s="234"/>
    </row>
    <row r="235" spans="2:21" x14ac:dyDescent="0.25">
      <c r="I235" s="236"/>
      <c r="J235" s="236"/>
      <c r="K235" s="236"/>
      <c r="L235" s="236"/>
      <c r="M235" s="236"/>
      <c r="N235" s="236"/>
      <c r="O235" s="236"/>
      <c r="P235" s="236"/>
      <c r="Q235" s="254"/>
      <c r="R235" s="255" t="s">
        <v>249</v>
      </c>
      <c r="T235" s="254"/>
      <c r="U235" s="255" t="s">
        <v>250</v>
      </c>
    </row>
    <row r="236" spans="2:21" x14ac:dyDescent="0.25">
      <c r="I236" s="236"/>
      <c r="J236" s="236"/>
      <c r="K236" s="236"/>
      <c r="L236" s="236"/>
      <c r="M236" s="236"/>
      <c r="N236" s="236"/>
      <c r="O236" s="236"/>
      <c r="P236" s="236"/>
      <c r="Q236" s="256"/>
      <c r="R236" s="257"/>
      <c r="S236" s="234"/>
      <c r="T236" s="256"/>
      <c r="U236" s="257"/>
    </row>
    <row r="237" spans="2:21" x14ac:dyDescent="0.25">
      <c r="I237" s="236"/>
      <c r="J237" s="236"/>
      <c r="K237" s="236"/>
      <c r="L237" s="236"/>
      <c r="M237" s="236"/>
      <c r="N237" s="236"/>
      <c r="O237" s="236"/>
      <c r="P237" s="236"/>
      <c r="Q237" s="258">
        <v>1</v>
      </c>
      <c r="R237" s="259" t="s">
        <v>147</v>
      </c>
      <c r="T237" s="258">
        <v>1</v>
      </c>
      <c r="U237" s="259" t="s">
        <v>7</v>
      </c>
    </row>
    <row r="238" spans="2:21" ht="15.75" x14ac:dyDescent="0.25">
      <c r="I238" s="236"/>
      <c r="J238" s="236"/>
      <c r="K238" s="236"/>
      <c r="L238" s="236"/>
      <c r="M238" s="236"/>
      <c r="N238" s="236"/>
      <c r="O238" s="236"/>
      <c r="P238" s="236"/>
      <c r="Q238" s="258">
        <v>2</v>
      </c>
      <c r="R238" s="259" t="s">
        <v>163</v>
      </c>
      <c r="S238" s="245"/>
      <c r="T238" s="258">
        <v>3</v>
      </c>
      <c r="U238" s="259" t="s">
        <v>8</v>
      </c>
    </row>
    <row r="239" spans="2:21" x14ac:dyDescent="0.25">
      <c r="L239" s="236"/>
      <c r="M239" s="236"/>
      <c r="N239" s="236"/>
      <c r="O239" s="236"/>
      <c r="P239" s="236"/>
      <c r="Q239" s="258">
        <v>3</v>
      </c>
      <c r="R239" s="259" t="s">
        <v>149</v>
      </c>
    </row>
    <row r="240" spans="2:21" x14ac:dyDescent="0.25">
      <c r="L240" s="236"/>
      <c r="M240" s="236"/>
      <c r="N240" s="236"/>
      <c r="O240" s="236"/>
      <c r="P240" s="236"/>
      <c r="Q240" s="236"/>
      <c r="R240" s="236"/>
      <c r="S240" s="236"/>
      <c r="T240" s="236"/>
      <c r="U240" s="236"/>
    </row>
    <row r="241" spans="12:21" x14ac:dyDescent="0.25">
      <c r="L241" s="236"/>
      <c r="M241" s="236"/>
      <c r="N241" s="236"/>
      <c r="O241" s="236"/>
      <c r="P241" s="236"/>
      <c r="Q241" s="236"/>
      <c r="R241" s="236"/>
      <c r="S241" s="236"/>
      <c r="T241" s="236"/>
      <c r="U241" s="236"/>
    </row>
    <row r="242" spans="12:21" x14ac:dyDescent="0.25">
      <c r="L242" s="236"/>
      <c r="M242" s="236"/>
      <c r="N242" s="236"/>
      <c r="O242" s="236"/>
      <c r="P242" s="236"/>
      <c r="Q242" s="236"/>
      <c r="R242" s="236"/>
      <c r="S242" s="236"/>
      <c r="T242" s="236"/>
      <c r="U242" s="236"/>
    </row>
    <row r="243" spans="12:21" x14ac:dyDescent="0.25">
      <c r="L243" s="236"/>
      <c r="M243" s="236"/>
      <c r="N243" s="236"/>
      <c r="O243" s="236"/>
      <c r="P243" s="236"/>
      <c r="Q243" s="236"/>
      <c r="R243" s="236"/>
      <c r="S243" s="236"/>
      <c r="T243" s="236"/>
      <c r="U243" s="236"/>
    </row>
    <row r="244" spans="12:21" x14ac:dyDescent="0.25">
      <c r="L244" s="236"/>
      <c r="M244" s="236"/>
      <c r="N244" s="236"/>
      <c r="O244" s="236"/>
      <c r="P244" s="236"/>
      <c r="Q244" s="236"/>
      <c r="R244" s="236"/>
      <c r="S244" s="236"/>
      <c r="T244" s="236"/>
      <c r="U244" s="236"/>
    </row>
    <row r="245" spans="12:21" x14ac:dyDescent="0.25">
      <c r="L245" s="236"/>
      <c r="M245" s="236"/>
      <c r="N245" s="236"/>
      <c r="O245" s="236"/>
      <c r="P245" s="236"/>
      <c r="Q245" s="236"/>
      <c r="R245" s="236"/>
      <c r="S245" s="236"/>
      <c r="T245" s="236"/>
      <c r="U245" s="236"/>
    </row>
    <row r="246" spans="12:21" x14ac:dyDescent="0.25">
      <c r="L246" s="236"/>
      <c r="M246" s="236"/>
      <c r="N246" s="236"/>
      <c r="O246" s="236"/>
      <c r="P246" s="236"/>
      <c r="Q246" s="236"/>
      <c r="R246" s="236"/>
      <c r="S246" s="236"/>
      <c r="T246" s="236"/>
      <c r="U246" s="236"/>
    </row>
    <row r="247" spans="12:21" x14ac:dyDescent="0.25">
      <c r="L247" s="236"/>
      <c r="M247" s="236"/>
      <c r="N247" s="236"/>
      <c r="O247" s="236"/>
      <c r="P247" s="236"/>
      <c r="T247" s="236"/>
      <c r="U247" s="236"/>
    </row>
    <row r="248" spans="12:21" x14ac:dyDescent="0.25">
      <c r="L248" s="236"/>
      <c r="M248" s="236"/>
      <c r="N248" s="236"/>
      <c r="O248" s="236"/>
      <c r="P248" s="236"/>
    </row>
    <row r="249" spans="12:21" x14ac:dyDescent="0.25">
      <c r="L249" s="236"/>
      <c r="M249" s="236"/>
      <c r="N249" s="236"/>
      <c r="O249" s="236"/>
      <c r="P249" s="236"/>
    </row>
  </sheetData>
  <mergeCells count="33">
    <mergeCell ref="F1:F2"/>
    <mergeCell ref="C1:E4"/>
    <mergeCell ref="A1:B4"/>
    <mergeCell ref="B7:C7"/>
    <mergeCell ref="B48:D48"/>
    <mergeCell ref="J92:J93"/>
    <mergeCell ref="U92:U93"/>
    <mergeCell ref="J136:J137"/>
    <mergeCell ref="U136:U137"/>
    <mergeCell ref="B92:D92"/>
    <mergeCell ref="B51:C51"/>
    <mergeCell ref="B95:C95"/>
    <mergeCell ref="B136:D136"/>
    <mergeCell ref="B8:C47"/>
    <mergeCell ref="B52:C91"/>
    <mergeCell ref="B96:C135"/>
    <mergeCell ref="J231:J232"/>
    <mergeCell ref="U231:U232"/>
    <mergeCell ref="U48:U49"/>
    <mergeCell ref="J48:J49"/>
    <mergeCell ref="J180:J181"/>
    <mergeCell ref="U180:U181"/>
    <mergeCell ref="J224:J225"/>
    <mergeCell ref="U224:U225"/>
    <mergeCell ref="J228:J229"/>
    <mergeCell ref="U228:U229"/>
    <mergeCell ref="B180:D180"/>
    <mergeCell ref="B139:C139"/>
    <mergeCell ref="B183:C183"/>
    <mergeCell ref="B224:D224"/>
    <mergeCell ref="B227:D227"/>
    <mergeCell ref="B140:C179"/>
    <mergeCell ref="B184:C223"/>
  </mergeCells>
  <conditionalFormatting sqref="D8:E8">
    <cfRule type="cellIs" dxfId="140" priority="84" operator="equal">
      <formula>"SI"</formula>
    </cfRule>
    <cfRule type="cellIs" dxfId="139" priority="85" operator="equal">
      <formula>"NO"</formula>
    </cfRule>
  </conditionalFormatting>
  <conditionalFormatting sqref="J224">
    <cfRule type="cellIs" dxfId="138" priority="59" operator="equal">
      <formula>3</formula>
    </cfRule>
    <cfRule type="cellIs" dxfId="137" priority="60" operator="equal">
      <formula>2</formula>
    </cfRule>
    <cfRule type="cellIs" dxfId="136" priority="61" operator="equal">
      <formula>1</formula>
    </cfRule>
  </conditionalFormatting>
  <conditionalFormatting sqref="J136">
    <cfRule type="cellIs" dxfId="135" priority="65" operator="equal">
      <formula>3</formula>
    </cfRule>
    <cfRule type="cellIs" dxfId="134" priority="66" operator="equal">
      <formula>2</formula>
    </cfRule>
    <cfRule type="cellIs" dxfId="133" priority="67" operator="equal">
      <formula>1</formula>
    </cfRule>
  </conditionalFormatting>
  <conditionalFormatting sqref="J180">
    <cfRule type="cellIs" dxfId="132" priority="62" operator="equal">
      <formula>3</formula>
    </cfRule>
    <cfRule type="cellIs" dxfId="131" priority="63" operator="equal">
      <formula>2</formula>
    </cfRule>
    <cfRule type="cellIs" dxfId="130" priority="64" operator="equal">
      <formula>1</formula>
    </cfRule>
  </conditionalFormatting>
  <conditionalFormatting sqref="J228">
    <cfRule type="cellIs" dxfId="129" priority="56" operator="equal">
      <formula>3</formula>
    </cfRule>
    <cfRule type="cellIs" dxfId="128" priority="57" operator="equal">
      <formula>2</formula>
    </cfRule>
    <cfRule type="cellIs" dxfId="127" priority="58" operator="equal">
      <formula>1</formula>
    </cfRule>
  </conditionalFormatting>
  <conditionalFormatting sqref="J231">
    <cfRule type="cellIs" dxfId="126" priority="53" operator="equal">
      <formula>3</formula>
    </cfRule>
    <cfRule type="cellIs" dxfId="125" priority="54" operator="equal">
      <formula>2</formula>
    </cfRule>
    <cfRule type="cellIs" dxfId="124" priority="55" operator="equal">
      <formula>1</formula>
    </cfRule>
  </conditionalFormatting>
  <conditionalFormatting sqref="U180 U224 U228 U136 U231">
    <cfRule type="cellIs" dxfId="123" priority="71" operator="equal">
      <formula>$R$239</formula>
    </cfRule>
    <cfRule type="cellIs" dxfId="122" priority="72" operator="equal">
      <formula>$R$238</formula>
    </cfRule>
    <cfRule type="cellIs" dxfId="121" priority="73" operator="equal">
      <formula>$R$237</formula>
    </cfRule>
  </conditionalFormatting>
  <conditionalFormatting sqref="J48">
    <cfRule type="cellIs" dxfId="120" priority="47" operator="equal">
      <formula>3</formula>
    </cfRule>
    <cfRule type="cellIs" dxfId="119" priority="48" operator="equal">
      <formula>2</formula>
    </cfRule>
    <cfRule type="cellIs" dxfId="118" priority="49" operator="equal">
      <formula>1</formula>
    </cfRule>
  </conditionalFormatting>
  <conditionalFormatting sqref="U48">
    <cfRule type="cellIs" dxfId="117" priority="50" operator="equal">
      <formula>$R$239</formula>
    </cfRule>
    <cfRule type="cellIs" dxfId="116" priority="51" operator="equal">
      <formula>$R$238</formula>
    </cfRule>
    <cfRule type="cellIs" dxfId="115" priority="52" operator="equal">
      <formula>$R$237</formula>
    </cfRule>
  </conditionalFormatting>
  <conditionalFormatting sqref="F48">
    <cfRule type="cellIs" dxfId="114" priority="44" operator="equal">
      <formula>$R$239</formula>
    </cfRule>
    <cfRule type="cellIs" dxfId="113" priority="45" operator="equal">
      <formula>$R$238</formula>
    </cfRule>
    <cfRule type="cellIs" dxfId="112" priority="46" operator="equal">
      <formula>$R$237</formula>
    </cfRule>
  </conditionalFormatting>
  <conditionalFormatting sqref="D52">
    <cfRule type="cellIs" dxfId="111" priority="42" operator="equal">
      <formula>"SI"</formula>
    </cfRule>
    <cfRule type="cellIs" dxfId="110" priority="43" operator="equal">
      <formula>"NO"</formula>
    </cfRule>
  </conditionalFormatting>
  <conditionalFormatting sqref="E52">
    <cfRule type="cellIs" dxfId="109" priority="40" operator="equal">
      <formula>"SI"</formula>
    </cfRule>
    <cfRule type="cellIs" dxfId="108" priority="41" operator="equal">
      <formula>"NO"</formula>
    </cfRule>
  </conditionalFormatting>
  <conditionalFormatting sqref="J92">
    <cfRule type="cellIs" dxfId="107" priority="31" operator="equal">
      <formula>3</formula>
    </cfRule>
    <cfRule type="cellIs" dxfId="106" priority="32" operator="equal">
      <formula>2</formula>
    </cfRule>
    <cfRule type="cellIs" dxfId="105" priority="33" operator="equal">
      <formula>1</formula>
    </cfRule>
  </conditionalFormatting>
  <conditionalFormatting sqref="U92">
    <cfRule type="cellIs" dxfId="104" priority="34" operator="equal">
      <formula>$R$239</formula>
    </cfRule>
    <cfRule type="cellIs" dxfId="103" priority="35" operator="equal">
      <formula>$R$238</formula>
    </cfRule>
    <cfRule type="cellIs" dxfId="102" priority="36" operator="equal">
      <formula>$R$237</formula>
    </cfRule>
  </conditionalFormatting>
  <conditionalFormatting sqref="F92">
    <cfRule type="cellIs" dxfId="101" priority="28" operator="equal">
      <formula>$R$239</formula>
    </cfRule>
    <cfRule type="cellIs" dxfId="100" priority="29" operator="equal">
      <formula>$R$238</formula>
    </cfRule>
    <cfRule type="cellIs" dxfId="99" priority="30" operator="equal">
      <formula>$R$237</formula>
    </cfRule>
  </conditionalFormatting>
  <conditionalFormatting sqref="D96">
    <cfRule type="cellIs" dxfId="98" priority="26" operator="equal">
      <formula>"SI"</formula>
    </cfRule>
    <cfRule type="cellIs" dxfId="97" priority="27" operator="equal">
      <formula>"NO"</formula>
    </cfRule>
  </conditionalFormatting>
  <conditionalFormatting sqref="E96">
    <cfRule type="cellIs" dxfId="96" priority="24" operator="equal">
      <formula>"SI"</formula>
    </cfRule>
    <cfRule type="cellIs" dxfId="95" priority="25" operator="equal">
      <formula>"NO"</formula>
    </cfRule>
  </conditionalFormatting>
  <conditionalFormatting sqref="F136">
    <cfRule type="cellIs" dxfId="94" priority="21" operator="equal">
      <formula>$R$239</formula>
    </cfRule>
    <cfRule type="cellIs" dxfId="93" priority="22" operator="equal">
      <formula>$R$238</formula>
    </cfRule>
    <cfRule type="cellIs" dxfId="92" priority="23" operator="equal">
      <formula>$R$237</formula>
    </cfRule>
  </conditionalFormatting>
  <conditionalFormatting sqref="D140">
    <cfRule type="cellIs" dxfId="91" priority="19" operator="equal">
      <formula>"SI"</formula>
    </cfRule>
    <cfRule type="cellIs" dxfId="90" priority="20" operator="equal">
      <formula>"NO"</formula>
    </cfRule>
  </conditionalFormatting>
  <conditionalFormatting sqref="E140">
    <cfRule type="cellIs" dxfId="89" priority="17" operator="equal">
      <formula>"SI"</formula>
    </cfRule>
    <cfRule type="cellIs" dxfId="88" priority="18" operator="equal">
      <formula>"NO"</formula>
    </cfRule>
  </conditionalFormatting>
  <conditionalFormatting sqref="F180">
    <cfRule type="cellIs" dxfId="87" priority="14" operator="equal">
      <formula>$R$239</formula>
    </cfRule>
    <cfRule type="cellIs" dxfId="86" priority="15" operator="equal">
      <formula>$R$238</formula>
    </cfRule>
    <cfRule type="cellIs" dxfId="85" priority="16" operator="equal">
      <formula>$R$237</formula>
    </cfRule>
  </conditionalFormatting>
  <conditionalFormatting sqref="D184">
    <cfRule type="cellIs" dxfId="84" priority="12" operator="equal">
      <formula>"SI"</formula>
    </cfRule>
    <cfRule type="cellIs" dxfId="83" priority="13" operator="equal">
      <formula>"NO"</formula>
    </cfRule>
  </conditionalFormatting>
  <conditionalFormatting sqref="E184">
    <cfRule type="cellIs" dxfId="82" priority="10" operator="equal">
      <formula>"SI"</formula>
    </cfRule>
    <cfRule type="cellIs" dxfId="81" priority="11" operator="equal">
      <formula>"NO"</formula>
    </cfRule>
  </conditionalFormatting>
  <conditionalFormatting sqref="F224">
    <cfRule type="cellIs" dxfId="80" priority="7" operator="equal">
      <formula>$R$239</formula>
    </cfRule>
    <cfRule type="cellIs" dxfId="79" priority="8" operator="equal">
      <formula>$R$238</formula>
    </cfRule>
    <cfRule type="cellIs" dxfId="78" priority="9" operator="equal">
      <formula>$R$237</formula>
    </cfRule>
  </conditionalFormatting>
  <conditionalFormatting sqref="F227">
    <cfRule type="containsText" dxfId="77" priority="1" stopIfTrue="1" operator="containsText" text="INADECUADO">
      <formula>NOT(ISERROR(SEARCH("INADECUADO",F227)))</formula>
    </cfRule>
    <cfRule type="containsText" dxfId="76" priority="2" stopIfTrue="1" operator="containsText" text="PARCIALMENTE ADECUADO">
      <formula>NOT(ISERROR(SEARCH("PARCIALMENTE ADECUADO",F227)))</formula>
    </cfRule>
    <cfRule type="containsText" dxfId="75" priority="3" stopIfTrue="1" operator="containsText" text="ADECUADO">
      <formula>NOT(ISERROR(SEARCH("ADECUADO",F227)))</formula>
    </cfRule>
    <cfRule type="cellIs" dxfId="74" priority="4" operator="equal">
      <formula>$R$239</formula>
    </cfRule>
    <cfRule type="cellIs" dxfId="73" priority="5" operator="equal">
      <formula>$R$238</formula>
    </cfRule>
    <cfRule type="cellIs" dxfId="72" priority="6" operator="equal">
      <formula>$R$237</formula>
    </cfRule>
  </conditionalFormatting>
  <dataValidations count="1">
    <dataValidation type="list" allowBlank="1" showInputMessage="1" showErrorMessage="1" sqref="D8 D52 D96 D140 D184" xr:uid="{00000000-0002-0000-0100-000000000000}">
      <formula1>$U$237:$U$238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4"/>
  <dimension ref="B2:D18"/>
  <sheetViews>
    <sheetView workbookViewId="0">
      <selection activeCell="D14" sqref="D14"/>
    </sheetView>
  </sheetViews>
  <sheetFormatPr baseColWidth="10" defaultRowHeight="15" x14ac:dyDescent="0.25"/>
  <cols>
    <col min="2" max="2" width="14" style="268" customWidth="1"/>
    <col min="3" max="3" width="25.85546875" customWidth="1"/>
    <col min="4" max="4" width="66.28515625" customWidth="1"/>
  </cols>
  <sheetData>
    <row r="2" spans="2:4" ht="36.75" customHeight="1" x14ac:dyDescent="0.25">
      <c r="B2" s="386" t="s">
        <v>256</v>
      </c>
      <c r="C2" s="387"/>
      <c r="D2" s="388"/>
    </row>
    <row r="3" spans="2:4" ht="15.75" x14ac:dyDescent="0.25">
      <c r="B3" s="294" t="s">
        <v>269</v>
      </c>
      <c r="C3" s="294" t="s">
        <v>257</v>
      </c>
      <c r="D3" s="294" t="s">
        <v>258</v>
      </c>
    </row>
    <row r="4" spans="2:4" ht="24" x14ac:dyDescent="0.25">
      <c r="B4" s="270">
        <v>1</v>
      </c>
      <c r="C4" s="214" t="s">
        <v>216</v>
      </c>
      <c r="D4" s="271" t="s">
        <v>259</v>
      </c>
    </row>
    <row r="5" spans="2:4" ht="36" x14ac:dyDescent="0.25">
      <c r="B5" s="270">
        <v>2</v>
      </c>
      <c r="C5" s="214" t="s">
        <v>217</v>
      </c>
      <c r="D5" s="271" t="s">
        <v>260</v>
      </c>
    </row>
    <row r="6" spans="2:4" ht="24" x14ac:dyDescent="0.25">
      <c r="B6" s="270">
        <v>3</v>
      </c>
      <c r="C6" s="214" t="s">
        <v>101</v>
      </c>
      <c r="D6" s="271" t="s">
        <v>261</v>
      </c>
    </row>
    <row r="7" spans="2:4" ht="60" x14ac:dyDescent="0.25">
      <c r="B7" s="270">
        <v>4</v>
      </c>
      <c r="C7" s="214" t="s">
        <v>218</v>
      </c>
      <c r="D7" s="271" t="s">
        <v>262</v>
      </c>
    </row>
    <row r="8" spans="2:4" ht="36" x14ac:dyDescent="0.25">
      <c r="B8" s="270">
        <v>5</v>
      </c>
      <c r="C8" s="214" t="s">
        <v>219</v>
      </c>
      <c r="D8" s="271" t="s">
        <v>263</v>
      </c>
    </row>
    <row r="9" spans="2:4" ht="36" x14ac:dyDescent="0.25">
      <c r="B9" s="270">
        <v>6</v>
      </c>
      <c r="C9" s="214" t="s">
        <v>220</v>
      </c>
      <c r="D9" s="271" t="s">
        <v>264</v>
      </c>
    </row>
    <row r="10" spans="2:4" ht="36" x14ac:dyDescent="0.25">
      <c r="B10" s="270">
        <v>7</v>
      </c>
      <c r="C10" s="214" t="s">
        <v>221</v>
      </c>
      <c r="D10" s="271" t="s">
        <v>265</v>
      </c>
    </row>
    <row r="11" spans="2:4" ht="36" x14ac:dyDescent="0.25">
      <c r="B11" s="270">
        <v>8</v>
      </c>
      <c r="C11" s="214" t="s">
        <v>222</v>
      </c>
      <c r="D11" s="271" t="s">
        <v>266</v>
      </c>
    </row>
    <row r="12" spans="2:4" ht="76.5" customHeight="1" x14ac:dyDescent="0.25">
      <c r="B12" s="270">
        <v>9</v>
      </c>
      <c r="C12" s="214" t="s">
        <v>223</v>
      </c>
      <c r="D12" s="271" t="s">
        <v>267</v>
      </c>
    </row>
    <row r="13" spans="2:4" ht="30.75" customHeight="1" x14ac:dyDescent="0.25">
      <c r="B13" s="270">
        <v>10</v>
      </c>
      <c r="C13" s="214" t="s">
        <v>224</v>
      </c>
      <c r="D13" s="271" t="s">
        <v>268</v>
      </c>
    </row>
    <row r="14" spans="2:4" x14ac:dyDescent="0.25">
      <c r="B14" s="270">
        <v>11</v>
      </c>
      <c r="C14" s="214" t="s">
        <v>293</v>
      </c>
      <c r="D14" s="272"/>
    </row>
    <row r="15" spans="2:4" x14ac:dyDescent="0.25">
      <c r="B15" s="270">
        <v>12</v>
      </c>
      <c r="C15" s="214" t="s">
        <v>295</v>
      </c>
      <c r="D15" s="271"/>
    </row>
    <row r="16" spans="2:4" x14ac:dyDescent="0.25">
      <c r="B16" s="270">
        <v>13</v>
      </c>
      <c r="C16" s="214" t="s">
        <v>270</v>
      </c>
      <c r="D16" s="271"/>
    </row>
    <row r="17" spans="2:4" x14ac:dyDescent="0.25">
      <c r="B17" s="270">
        <v>14</v>
      </c>
      <c r="C17" s="214" t="s">
        <v>270</v>
      </c>
      <c r="D17" s="271"/>
    </row>
    <row r="18" spans="2:4" x14ac:dyDescent="0.25">
      <c r="B18" s="270">
        <v>15</v>
      </c>
      <c r="C18" s="214"/>
      <c r="D18" s="271"/>
    </row>
  </sheetData>
  <mergeCells count="1">
    <mergeCell ref="B2:D2"/>
  </mergeCells>
  <conditionalFormatting sqref="C4:C11 C12:D18">
    <cfRule type="cellIs" dxfId="71" priority="3" operator="equal">
      <formula>"Error Eval."</formula>
    </cfRule>
  </conditionalFormatting>
  <conditionalFormatting sqref="D4">
    <cfRule type="cellIs" dxfId="70" priority="2" operator="equal">
      <formula>"Error Eval."</formula>
    </cfRule>
  </conditionalFormatting>
  <conditionalFormatting sqref="D5:D11">
    <cfRule type="cellIs" dxfId="69" priority="1" operator="equal">
      <formula>"Error Eval."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1">
    <tabColor theme="7" tint="0.59999389629810485"/>
  </sheetPr>
  <dimension ref="A1:BH246"/>
  <sheetViews>
    <sheetView showGridLines="0" zoomScaleNormal="100" workbookViewId="0">
      <selection activeCell="F3" sqref="F3:H3"/>
    </sheetView>
  </sheetViews>
  <sheetFormatPr baseColWidth="10" defaultColWidth="11.42578125" defaultRowHeight="14.25" x14ac:dyDescent="0.25"/>
  <cols>
    <col min="1" max="1" width="27.140625" style="25" customWidth="1"/>
    <col min="2" max="2" width="26.85546875" style="25" customWidth="1"/>
    <col min="3" max="3" width="9.85546875" style="25" customWidth="1"/>
    <col min="4" max="4" width="31.85546875" style="25" customWidth="1"/>
    <col min="5" max="5" width="9.7109375" style="25" customWidth="1"/>
    <col min="6" max="6" width="12.7109375" style="25" customWidth="1"/>
    <col min="7" max="7" width="1.7109375" style="25" hidden="1" customWidth="1"/>
    <col min="8" max="8" width="11.42578125" style="25" customWidth="1"/>
    <col min="9" max="9" width="11.85546875" style="25" hidden="1" customWidth="1"/>
    <col min="10" max="10" width="8.5703125" style="25" customWidth="1"/>
    <col min="11" max="11" width="14.42578125" style="25" hidden="1" customWidth="1"/>
    <col min="12" max="12" width="12.42578125" style="25" hidden="1" customWidth="1"/>
    <col min="13" max="13" width="15.85546875" style="25" customWidth="1"/>
    <col min="14" max="14" width="14.140625" style="25" customWidth="1"/>
    <col min="15" max="15" width="23.140625" style="25" customWidth="1"/>
    <col min="16" max="16" width="11" style="25" customWidth="1"/>
    <col min="17" max="17" width="5.85546875" style="25" hidden="1" customWidth="1"/>
    <col min="18" max="18" width="11.5703125" style="25" customWidth="1"/>
    <col min="19" max="19" width="4.85546875" style="25" hidden="1" customWidth="1"/>
    <col min="20" max="20" width="11.28515625" style="25" customWidth="1"/>
    <col min="21" max="21" width="4.7109375" style="25" hidden="1" customWidth="1"/>
    <col min="22" max="22" width="13.28515625" style="25" customWidth="1"/>
    <col min="23" max="23" width="5.7109375" style="25" hidden="1" customWidth="1"/>
    <col min="24" max="24" width="16.140625" style="25" customWidth="1"/>
    <col min="25" max="25" width="8.7109375" style="25" hidden="1" customWidth="1"/>
    <col min="26" max="26" width="9.5703125" style="25" customWidth="1"/>
    <col min="27" max="27" width="7.5703125" style="25" hidden="1" customWidth="1"/>
    <col min="28" max="28" width="12.85546875" style="25" hidden="1" customWidth="1"/>
    <col min="29" max="29" width="20" style="25" customWidth="1"/>
    <col min="30" max="30" width="10.28515625" style="25" hidden="1" customWidth="1"/>
    <col min="31" max="31" width="21" style="25" customWidth="1"/>
    <col min="32" max="32" width="17.5703125" style="25" customWidth="1"/>
    <col min="33" max="33" width="9" style="25" hidden="1" customWidth="1"/>
    <col min="34" max="34" width="17.5703125" style="25" customWidth="1"/>
    <col min="35" max="35" width="5.140625" style="25" hidden="1" customWidth="1"/>
    <col min="36" max="36" width="23.5703125" style="25" customWidth="1"/>
    <col min="37" max="37" width="6.5703125" style="25" hidden="1" customWidth="1"/>
    <col min="38" max="38" width="9.7109375" style="25" hidden="1" customWidth="1"/>
    <col min="39" max="39" width="20.28515625" style="25" customWidth="1"/>
    <col min="40" max="40" width="45" style="98" hidden="1" customWidth="1"/>
    <col min="41" max="41" width="23.140625" style="24" hidden="1" customWidth="1"/>
    <col min="42" max="42" width="11.42578125" style="24"/>
    <col min="43" max="43" width="19" style="24" customWidth="1"/>
    <col min="44" max="44" width="18.28515625" style="24" customWidth="1"/>
    <col min="45" max="60" width="11.42578125" style="24"/>
    <col min="61" max="16384" width="11.42578125" style="25"/>
  </cols>
  <sheetData>
    <row r="1" spans="1:60" s="99" customFormat="1" ht="15.75" customHeight="1" x14ac:dyDescent="0.25">
      <c r="A1" s="477"/>
      <c r="B1" s="478" t="s">
        <v>302</v>
      </c>
      <c r="C1" s="477"/>
      <c r="D1" s="477"/>
      <c r="E1" s="477"/>
      <c r="F1" s="482" t="s">
        <v>301</v>
      </c>
      <c r="G1" s="482"/>
      <c r="H1" s="482"/>
      <c r="I1" s="476"/>
      <c r="J1" s="476"/>
      <c r="K1" s="42"/>
      <c r="L1" s="42"/>
      <c r="M1" s="42"/>
      <c r="N1" s="42"/>
      <c r="O1" s="42"/>
      <c r="P1" s="41"/>
      <c r="Q1" s="41"/>
      <c r="R1" s="41"/>
      <c r="S1" s="41"/>
      <c r="T1" s="41"/>
      <c r="U1" s="41"/>
      <c r="W1" s="41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</row>
    <row r="2" spans="1:60" s="99" customFormat="1" ht="15" customHeight="1" x14ac:dyDescent="0.25">
      <c r="A2" s="477"/>
      <c r="B2" s="477"/>
      <c r="C2" s="477"/>
      <c r="D2" s="477"/>
      <c r="E2" s="477"/>
      <c r="F2" s="482"/>
      <c r="G2" s="482"/>
      <c r="H2" s="482"/>
      <c r="I2" s="476"/>
      <c r="J2" s="476"/>
      <c r="K2" s="42"/>
      <c r="L2" s="42"/>
      <c r="M2" s="42"/>
      <c r="N2" s="475"/>
      <c r="O2" s="100"/>
      <c r="AK2" s="101"/>
      <c r="AO2" s="136" t="s">
        <v>185</v>
      </c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</row>
    <row r="3" spans="1:60" s="21" customFormat="1" ht="31.5" customHeight="1" x14ac:dyDescent="0.25">
      <c r="A3" s="477"/>
      <c r="B3" s="477"/>
      <c r="C3" s="477"/>
      <c r="D3" s="477"/>
      <c r="E3" s="477"/>
      <c r="F3" s="483" t="s">
        <v>299</v>
      </c>
      <c r="G3" s="483"/>
      <c r="H3" s="483"/>
      <c r="I3" s="476"/>
      <c r="J3" s="476"/>
      <c r="K3" s="43"/>
      <c r="L3" s="43"/>
      <c r="M3" s="43"/>
      <c r="N3" s="43"/>
      <c r="O3" s="20"/>
      <c r="AK3" s="91"/>
      <c r="AO3" s="394" t="str">
        <f>IF(AND(Resultados!J8&gt;=0,Resultados!J8&lt;=1),"100%",IF(AND(Resultados!J8&gt;1,Resultados!J8&lt;=1.5),"80%",IF(AND(Resultados!J8&gt;1.5,Resultados!J8&lt;=2),"50%",IF(AND(Resultados!J8&gt;2,Resultados!J8&lt;=2.5),"25%",IF(AND(Resultados!J8&gt;2.5,Resultados!J8&lt;3),"20%",IF(Resultados!J8&gt;=3,"0%","ERROR EN EL CALCULO"))))))</f>
        <v>25%</v>
      </c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</row>
    <row r="4" spans="1:60" s="21" customFormat="1" ht="20.25" customHeight="1" x14ac:dyDescent="0.25">
      <c r="A4" s="477"/>
      <c r="B4" s="477"/>
      <c r="C4" s="477"/>
      <c r="D4" s="477"/>
      <c r="E4" s="477"/>
      <c r="F4" s="483" t="s">
        <v>300</v>
      </c>
      <c r="G4" s="483"/>
      <c r="H4" s="483"/>
      <c r="I4" s="476"/>
      <c r="J4" s="476"/>
      <c r="K4" s="43"/>
      <c r="L4" s="43"/>
      <c r="M4" s="43"/>
      <c r="N4" s="43"/>
      <c r="AK4" s="91"/>
      <c r="AO4" s="394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</row>
    <row r="5" spans="1:60" s="21" customFormat="1" ht="20.25" customHeight="1" x14ac:dyDescent="0.25">
      <c r="A5" s="487"/>
      <c r="B5" s="487"/>
      <c r="C5" s="487"/>
      <c r="D5" s="487"/>
      <c r="E5" s="487"/>
      <c r="F5" s="486"/>
      <c r="G5" s="485"/>
      <c r="H5" s="486"/>
      <c r="I5" s="476"/>
      <c r="J5" s="476"/>
      <c r="K5" s="43"/>
      <c r="L5" s="43"/>
      <c r="M5" s="43"/>
      <c r="N5" s="43"/>
      <c r="AK5" s="91"/>
      <c r="AO5" s="394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</row>
    <row r="6" spans="1:60" s="174" customFormat="1" ht="18" customHeight="1" x14ac:dyDescent="0.25">
      <c r="A6" s="285" t="s">
        <v>253</v>
      </c>
      <c r="B6" s="488"/>
      <c r="C6" s="488"/>
      <c r="D6" s="269" t="s">
        <v>75</v>
      </c>
      <c r="E6" s="397" t="s">
        <v>210</v>
      </c>
      <c r="F6" s="397"/>
      <c r="G6" s="484"/>
      <c r="Q6" s="175"/>
      <c r="R6" s="175"/>
      <c r="AO6" s="394"/>
    </row>
    <row r="7" spans="1:60" s="174" customFormat="1" ht="18.75" customHeight="1" x14ac:dyDescent="0.25">
      <c r="A7" s="285" t="s">
        <v>254</v>
      </c>
      <c r="B7" s="489"/>
      <c r="C7" s="489"/>
      <c r="D7" s="269" t="s">
        <v>209</v>
      </c>
      <c r="E7" s="398" t="s">
        <v>255</v>
      </c>
      <c r="F7" s="398"/>
      <c r="G7" s="185"/>
    </row>
    <row r="8" spans="1:60" s="21" customFormat="1" ht="14.25" customHeight="1" thickBot="1" x14ac:dyDescent="0.3">
      <c r="A8" s="98"/>
      <c r="B8" s="176"/>
      <c r="C8" s="177"/>
      <c r="D8" s="102"/>
      <c r="E8" s="104"/>
      <c r="F8" s="102"/>
      <c r="G8" s="102"/>
      <c r="H8" s="103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51"/>
      <c r="X8" s="52"/>
      <c r="Y8" s="39"/>
      <c r="Z8" s="39"/>
      <c r="AA8" s="39"/>
      <c r="AB8" s="39"/>
      <c r="AC8" s="39"/>
      <c r="AD8" s="39"/>
      <c r="AE8" s="39"/>
      <c r="AF8" s="39"/>
      <c r="AG8" s="45"/>
      <c r="AH8" s="39"/>
      <c r="AI8" s="39"/>
      <c r="AJ8" s="39"/>
      <c r="AK8" s="39"/>
      <c r="AL8" s="39"/>
      <c r="AN8" s="4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</row>
    <row r="9" spans="1:60" s="21" customFormat="1" ht="21" customHeight="1" thickBot="1" x14ac:dyDescent="0.3">
      <c r="A9" s="402" t="s">
        <v>200</v>
      </c>
      <c r="B9" s="403"/>
      <c r="C9" s="403"/>
      <c r="D9" s="403"/>
      <c r="E9" s="403"/>
      <c r="F9" s="403"/>
      <c r="G9" s="403"/>
      <c r="H9" s="403"/>
      <c r="I9" s="403"/>
      <c r="J9" s="403"/>
      <c r="K9" s="403"/>
      <c r="L9" s="403"/>
      <c r="M9" s="403"/>
      <c r="N9" s="403"/>
      <c r="O9" s="403"/>
      <c r="P9" s="403"/>
      <c r="Q9" s="403"/>
      <c r="R9" s="403"/>
      <c r="S9" s="403"/>
      <c r="T9" s="403"/>
      <c r="U9" s="403"/>
      <c r="V9" s="403"/>
      <c r="W9" s="403"/>
      <c r="X9" s="403"/>
      <c r="Y9" s="403"/>
      <c r="Z9" s="403"/>
      <c r="AA9" s="403"/>
      <c r="AB9" s="403"/>
      <c r="AC9" s="403"/>
      <c r="AD9" s="403"/>
      <c r="AE9" s="404"/>
      <c r="AF9" s="399" t="s">
        <v>201</v>
      </c>
      <c r="AG9" s="400"/>
      <c r="AH9" s="400"/>
      <c r="AI9" s="400"/>
      <c r="AJ9" s="400"/>
      <c r="AK9" s="400"/>
      <c r="AL9" s="400"/>
      <c r="AM9" s="401"/>
      <c r="AN9" s="46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</row>
    <row r="10" spans="1:60" ht="31.5" customHeight="1" x14ac:dyDescent="0.25">
      <c r="A10" s="405" t="s">
        <v>227</v>
      </c>
      <c r="B10" s="424" t="s">
        <v>228</v>
      </c>
      <c r="C10" s="422" t="s">
        <v>94</v>
      </c>
      <c r="D10" s="414" t="s">
        <v>62</v>
      </c>
      <c r="E10" s="414"/>
      <c r="F10" s="414"/>
      <c r="G10" s="414"/>
      <c r="H10" s="414"/>
      <c r="I10" s="414"/>
      <c r="J10" s="414"/>
      <c r="K10" s="414"/>
      <c r="L10" s="414"/>
      <c r="M10" s="414"/>
      <c r="N10" s="415"/>
      <c r="O10" s="412" t="s">
        <v>193</v>
      </c>
      <c r="P10" s="413"/>
      <c r="Q10" s="413"/>
      <c r="R10" s="413"/>
      <c r="S10" s="413"/>
      <c r="T10" s="413"/>
      <c r="U10" s="413"/>
      <c r="V10" s="413"/>
      <c r="W10" s="413"/>
      <c r="X10" s="413"/>
      <c r="Y10" s="413"/>
      <c r="Z10" s="413"/>
      <c r="AA10" s="413"/>
      <c r="AB10" s="413"/>
      <c r="AC10" s="413"/>
      <c r="AD10" s="186"/>
      <c r="AE10" s="416" t="s">
        <v>207</v>
      </c>
      <c r="AF10" s="409" t="s">
        <v>194</v>
      </c>
      <c r="AG10" s="410"/>
      <c r="AH10" s="410"/>
      <c r="AI10" s="410"/>
      <c r="AJ10" s="410"/>
      <c r="AK10" s="410"/>
      <c r="AL10" s="410"/>
      <c r="AM10" s="411"/>
      <c r="AN10" s="407" t="s">
        <v>189</v>
      </c>
    </row>
    <row r="11" spans="1:60" s="23" customFormat="1" ht="64.5" customHeight="1" thickBot="1" x14ac:dyDescent="0.3">
      <c r="A11" s="406"/>
      <c r="B11" s="425"/>
      <c r="C11" s="423"/>
      <c r="D11" s="187" t="s">
        <v>74</v>
      </c>
      <c r="E11" s="188" t="s">
        <v>0</v>
      </c>
      <c r="F11" s="188" t="s">
        <v>1</v>
      </c>
      <c r="G11" s="189" t="s">
        <v>138</v>
      </c>
      <c r="H11" s="187" t="s">
        <v>139</v>
      </c>
      <c r="I11" s="278" t="s">
        <v>96</v>
      </c>
      <c r="J11" s="286" t="s">
        <v>199</v>
      </c>
      <c r="K11" s="286" t="s">
        <v>198</v>
      </c>
      <c r="L11" s="286" t="s">
        <v>118</v>
      </c>
      <c r="M11" s="193" t="s">
        <v>140</v>
      </c>
      <c r="N11" s="290" t="s">
        <v>104</v>
      </c>
      <c r="O11" s="292" t="s">
        <v>91</v>
      </c>
      <c r="P11" s="190" t="s">
        <v>63</v>
      </c>
      <c r="Q11" s="191">
        <v>0.3</v>
      </c>
      <c r="R11" s="190" t="s">
        <v>273</v>
      </c>
      <c r="S11" s="191">
        <v>0.25</v>
      </c>
      <c r="T11" s="190" t="s">
        <v>66</v>
      </c>
      <c r="U11" s="191">
        <v>0.1</v>
      </c>
      <c r="V11" s="190" t="s">
        <v>65</v>
      </c>
      <c r="W11" s="191">
        <v>0.25</v>
      </c>
      <c r="X11" s="190" t="s">
        <v>67</v>
      </c>
      <c r="Y11" s="191">
        <v>0.05</v>
      </c>
      <c r="Z11" s="190" t="s">
        <v>68</v>
      </c>
      <c r="AA11" s="191">
        <v>0.05</v>
      </c>
      <c r="AB11" s="190" t="s">
        <v>141</v>
      </c>
      <c r="AC11" s="190" t="s">
        <v>196</v>
      </c>
      <c r="AD11" s="192"/>
      <c r="AE11" s="417"/>
      <c r="AF11" s="291" t="s">
        <v>191</v>
      </c>
      <c r="AG11" s="194">
        <v>0.2</v>
      </c>
      <c r="AH11" s="193" t="s">
        <v>274</v>
      </c>
      <c r="AI11" s="194">
        <v>0.6</v>
      </c>
      <c r="AJ11" s="195" t="s">
        <v>275</v>
      </c>
      <c r="AK11" s="194">
        <v>0.2</v>
      </c>
      <c r="AL11" s="395" t="s">
        <v>192</v>
      </c>
      <c r="AM11" s="396"/>
      <c r="AN11" s="408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</row>
    <row r="12" spans="1:60" ht="96" customHeight="1" x14ac:dyDescent="0.25">
      <c r="A12" s="289" t="s">
        <v>294</v>
      </c>
      <c r="B12" s="208" t="s">
        <v>293</v>
      </c>
      <c r="C12" s="208">
        <v>1</v>
      </c>
      <c r="D12" s="348" t="s">
        <v>296</v>
      </c>
      <c r="E12" s="197">
        <v>3</v>
      </c>
      <c r="F12" s="197">
        <v>3</v>
      </c>
      <c r="G12" s="48">
        <f>IF(OR(E12="",F12=""),"",E12*F12)</f>
        <v>9</v>
      </c>
      <c r="H12" s="28" t="str">
        <f>IF(AND(G12&gt;=6,G12&lt;=9),"ALTO",IF(AND(G12&gt;=3,G12&lt;=6),"MEDIO",IF(AND(G12&gt;=1,G12&lt;3),"BAJO"," ")))</f>
        <v>ALTO</v>
      </c>
      <c r="I12" s="29" t="str">
        <f>IF(G12="","",IF(G12&gt;=6,"3",IF(AND(G12&gt;=3,G12&lt;6),"2",IF(AND(G12&gt;=0,G12&lt;=2),"1",""))))</f>
        <v>3</v>
      </c>
      <c r="J12" s="27" t="s">
        <v>7</v>
      </c>
      <c r="K12" s="27" t="s">
        <v>100</v>
      </c>
      <c r="L12" s="27" t="s">
        <v>102</v>
      </c>
      <c r="M12" s="139">
        <f>IF(J12="","",IF(J12="SI",I12+3,IF(AND(J12="NO"),I12)))</f>
        <v>6</v>
      </c>
      <c r="N12" s="31" t="str">
        <f>IF(OR(M12="3"),"ALTO",IF(OR(M12="2"),"MEDIO",IF(M12="1","BAJO",IF(J12="SI","CRÍTICO",""))))</f>
        <v>CRÍTICO</v>
      </c>
      <c r="O12" s="196" t="s">
        <v>291</v>
      </c>
      <c r="P12" s="26" t="s">
        <v>18</v>
      </c>
      <c r="Q12" s="89">
        <f>IF(P12="ADECUADO",1,IF(P12="PARCIAL",2,IF(P12="INADECUADO",2.5,IF(P12="INEXISTENTE",3," "))))</f>
        <v>2</v>
      </c>
      <c r="R12" s="26" t="s">
        <v>21</v>
      </c>
      <c r="S12" s="32">
        <f>IF(R12="SI",1,IF(R12="NO",3,IF(R12="MANUAL",0," ")))</f>
        <v>1</v>
      </c>
      <c r="T12" s="26" t="s">
        <v>113</v>
      </c>
      <c r="U12" s="50">
        <f>IF(T12="RAZONABLE",1,IF(T12="NO RAZONABLE",3," "))</f>
        <v>3</v>
      </c>
      <c r="V12" s="38" t="s">
        <v>114</v>
      </c>
      <c r="W12" s="50">
        <f>IF(V12="EXISTE",1,IF(V12="NO EXISTE",3," "))</f>
        <v>1</v>
      </c>
      <c r="X12" s="38" t="s">
        <v>110</v>
      </c>
      <c r="Y12" s="50">
        <f>IF(X12="DOCUMENTADO",1,IF(X12="NO DOCUMENTADO",3," "))</f>
        <v>1</v>
      </c>
      <c r="Z12" s="26" t="s">
        <v>116</v>
      </c>
      <c r="AA12" s="33">
        <f>IF(Z12="","",IF(Z12="PREVENTIVO",1,IF(Z12="CORRECTIVO",3," ")))</f>
        <v>1</v>
      </c>
      <c r="AB12" s="138">
        <f>IF(P12="INEXISTENTE",3,SUM((Q12*$Q$11),(S12*$S$11),(U12*$U$11),(W12*$W$11),(Y12*$Y$11),(AA12*$AA$11)))</f>
        <v>1.5</v>
      </c>
      <c r="AC12" s="34" t="str">
        <f>IF(P12="Inexistente","INEXISTENTE",IF(AND(AB12&gt;=0,AB12&lt;=1),"EFICIENTE",IF(AND(AB12&gt;1,AB12&lt;=2),"PARCIALMENTE ADECUADO",IF(AND(AB12&gt;2,AB12&lt;=3),"INEFICIENTE","ERROR"))))</f>
        <v>PARCIALMENTE ADECUADO</v>
      </c>
      <c r="AD12" s="281">
        <f>AB12*M12</f>
        <v>9</v>
      </c>
      <c r="AE12" s="31" t="str">
        <f>IF(J12="SI","CRÍTICO",IF(AND(AD12&gt;=0,AD12&lt;=3),"BAJO",IF(AND(AD12&gt;=3.1,AD12&lt;=6),"MEDIO",IF(AD12&gt;6,"ALTO","ERROR"))))</f>
        <v>CRÍTICO</v>
      </c>
      <c r="AF12" s="35" t="s">
        <v>115</v>
      </c>
      <c r="AG12" s="36">
        <f>IF(AF12="EXISTE",1,IF(AF12="PARCIAL",2,IF(AF12="NO EXISTE",3,"")))</f>
        <v>3</v>
      </c>
      <c r="AH12" s="35" t="s">
        <v>132</v>
      </c>
      <c r="AI12" s="36">
        <f>IF(AH12="SIN HALLAZGOS",0,IF(AH12="HALLAZGOS SIN INCIDENCIA FISCAL",2,IF(AH12="HALLAZGOS CON INCIDENCIA FISCAL",3,"")))</f>
        <v>3</v>
      </c>
      <c r="AJ12" s="35" t="s">
        <v>22</v>
      </c>
      <c r="AK12" s="36">
        <f>IF(AJ12="NO",1,IF(AJ12="SI",3,""))</f>
        <v>1</v>
      </c>
      <c r="AL12" s="283">
        <f>SUM((AG12*$AG$11),(AI12*$AI$11),(AK12*$AK$11))</f>
        <v>2.6</v>
      </c>
      <c r="AM12" s="48" t="str">
        <f>IF(P12="INEXISTENTE","INEFICAZ",IF(AND(AL12&gt;=0,AL12&lt;=1),"EFICAZ",IF(AND(AL12&gt;1,AL12&lt;=2),"CON DEFICIENCIAS",IF(AL12&gt;2,"INEFICAZ",""))))</f>
        <v>INEFICAZ</v>
      </c>
      <c r="AN12" s="90">
        <f>IF(P12="INEXISTENTE",3,SUM((AB12*25)/100,(AL12*75)/100))</f>
        <v>2.3250000000000002</v>
      </c>
      <c r="AO12" s="105"/>
      <c r="BH12" s="25"/>
    </row>
    <row r="13" spans="1:60" ht="93" customHeight="1" x14ac:dyDescent="0.25">
      <c r="A13" s="289" t="s">
        <v>294</v>
      </c>
      <c r="B13" s="208" t="s">
        <v>295</v>
      </c>
      <c r="C13" s="211">
        <v>2</v>
      </c>
      <c r="D13" s="349" t="s">
        <v>290</v>
      </c>
      <c r="E13" s="213">
        <v>3</v>
      </c>
      <c r="F13" s="213">
        <v>2</v>
      </c>
      <c r="G13" s="161">
        <f>IF(OR(E13="",F13=""),"",E13*F13)</f>
        <v>6</v>
      </c>
      <c r="H13" s="162" t="str">
        <f>IF(AND(G13&gt;=6,G13&lt;=9),"ALTO",IF(AND(G13&gt;=3,G13&lt;=6),"MEDIO",IF(AND(G13&gt;=1,G13&lt;3),"BAJO"," ")))</f>
        <v>ALTO</v>
      </c>
      <c r="I13" s="163" t="str">
        <f>IF(G13="","",IF(G13&gt;=6,"3",IF(AND(G13&gt;=3,G13&lt;6),"2",IF(AND(G13&gt;=0,G13&lt;=2),"1",""))))</f>
        <v>3</v>
      </c>
      <c r="J13" s="26" t="s">
        <v>8</v>
      </c>
      <c r="K13" s="26" t="s">
        <v>99</v>
      </c>
      <c r="L13" s="26" t="s">
        <v>101</v>
      </c>
      <c r="M13" s="30" t="str">
        <f>IF(J13="","",IF(J13="SI",I13+3,IF(AND(J13="NO"),I13)))</f>
        <v>3</v>
      </c>
      <c r="N13" s="160" t="str">
        <f>IF(OR(M13="3"),"ALTO",IF(OR(M13="2"),"MEDIO",IF(M13="1","BAJO",IF(J13="SI","CRÍTICO",""))))</f>
        <v>ALTO</v>
      </c>
      <c r="O13" s="196" t="s">
        <v>292</v>
      </c>
      <c r="P13" s="26" t="s">
        <v>6</v>
      </c>
      <c r="Q13" s="89">
        <f>IF(P13="ADECUADO",1,IF(P13="PARCIAL",2,IF(P13="INADECUADO",2.5,IF(P13="INEXISTENTE",3," "))))</f>
        <v>2.5</v>
      </c>
      <c r="R13" s="26" t="s">
        <v>21</v>
      </c>
      <c r="S13" s="32">
        <f t="shared" ref="S13:S15" si="0">IF(R13="SI",1,IF(R13="NO",3,IF(R13="MANUAL",0," ")))</f>
        <v>1</v>
      </c>
      <c r="T13" s="26" t="s">
        <v>113</v>
      </c>
      <c r="U13" s="50">
        <f>IF(T13="RAZONABLE",1,IF(T13="NO RAZONABLE",3," "))</f>
        <v>3</v>
      </c>
      <c r="V13" s="38" t="s">
        <v>114</v>
      </c>
      <c r="W13" s="50">
        <f>IF(V13="EXISTE",1,IF(V13="NO EXISTE",3," "))</f>
        <v>1</v>
      </c>
      <c r="X13" s="38" t="s">
        <v>110</v>
      </c>
      <c r="Y13" s="50">
        <f>IF(X13="DOCUMENTADO",1,IF(X13="NO DOCUMENTADO",3," "))</f>
        <v>1</v>
      </c>
      <c r="Z13" s="26" t="s">
        <v>116</v>
      </c>
      <c r="AA13" s="164">
        <f>IF(Z13="","",IF(Z13="PREVENTIVO",1,IF(Z13="CORRECTIVO",3," ")))</f>
        <v>1</v>
      </c>
      <c r="AB13" s="57">
        <f>IF(P13="INEXISTENTE",3,SUM((Q13*$Q$11),(S13*$S$11),(U13*$U$11),(W13*$W$11),(Y13*$Y$11),(AA13*$AA$11)))</f>
        <v>1.6500000000000001</v>
      </c>
      <c r="AC13" s="34" t="str">
        <f>IF(P13="Inexistente","INEXISTENTE",IF(AND(AB13&gt;=0,AB13&lt;=1),"EFICIENTE",IF(AND(AB13&gt;1,AB13&lt;=2),"PARCIALMENTE ADECUADO",IF(AND(AB13&gt;2,AB13&lt;=3),"INEFICIENTE","ERROR"))))</f>
        <v>PARCIALMENTE ADECUADO</v>
      </c>
      <c r="AD13" s="282">
        <f>AB13*M13</f>
        <v>4.95</v>
      </c>
      <c r="AE13" s="160" t="str">
        <f>IF(J13="SI","CRÍTICO",IF(AND(AD13&gt;=0,AD13&lt;=3),"BAJO",IF(AND(AD13&gt;=3.1,AD13&lt;=6),"MEDIO",IF(AD13&gt;6,"ALTO","ERROR"))))</f>
        <v>MEDIO</v>
      </c>
      <c r="AF13" s="37" t="s">
        <v>115</v>
      </c>
      <c r="AG13" s="32">
        <f>IF(AF13="EXISTE",1,IF(AF13="PARCIAL",2,IF(AF13="NO EXISTE",3,"")))</f>
        <v>3</v>
      </c>
      <c r="AH13" s="37" t="s">
        <v>132</v>
      </c>
      <c r="AI13" s="32">
        <f>IF(AH13="SIN HALLAZGOS",0,IF(AH13="HALLAZGOS SIN INCIDENCIA FISCAL",2,IF(AH13="HALLAZGOS CON INCIDENCIA FISCAL",3,"")))</f>
        <v>3</v>
      </c>
      <c r="AJ13" s="37" t="s">
        <v>22</v>
      </c>
      <c r="AK13" s="32">
        <f>IF(AJ13="NO",1,IF(AJ13="SI",3,""))</f>
        <v>1</v>
      </c>
      <c r="AL13" s="284">
        <f>SUM((AG13*$AG$11),(AI13*$AI$11),(AK13*$AK$11))</f>
        <v>2.6</v>
      </c>
      <c r="AM13" s="161" t="str">
        <f>IF(P13="INEXISTENTE","INEFICAZ",IF(AND(AL13&gt;=0,AL13&lt;=1),"EFICAZ",IF(AND(AL13&gt;1,AL13&lt;=2),"CON DEFICIENCIAS",IF(AL13&gt;2,"INEFICAZ",""))))</f>
        <v>INEFICAZ</v>
      </c>
      <c r="AN13" s="90">
        <f>IF(P13="INEXISTENTE",3,SUM((AB13*25)/100,(AL13*75)/100))</f>
        <v>2.3624999999999998</v>
      </c>
      <c r="BH13" s="25"/>
    </row>
    <row r="14" spans="1:60" ht="93" customHeight="1" x14ac:dyDescent="0.25">
      <c r="A14" s="289"/>
      <c r="B14" s="208"/>
      <c r="C14" s="211"/>
      <c r="D14" s="212"/>
      <c r="E14" s="213"/>
      <c r="F14" s="213"/>
      <c r="G14" s="161"/>
      <c r="H14" s="162"/>
      <c r="I14" s="163"/>
      <c r="J14" s="26"/>
      <c r="K14" s="26"/>
      <c r="L14" s="26"/>
      <c r="M14" s="30"/>
      <c r="N14" s="160"/>
      <c r="O14" s="196"/>
      <c r="P14" s="26"/>
      <c r="Q14" s="89"/>
      <c r="R14" s="26" t="s">
        <v>8</v>
      </c>
      <c r="S14" s="32">
        <f t="shared" si="0"/>
        <v>3</v>
      </c>
      <c r="T14" s="26"/>
      <c r="U14" s="50"/>
      <c r="V14" s="38"/>
      <c r="W14" s="50"/>
      <c r="X14" s="38"/>
      <c r="Y14" s="50"/>
      <c r="Z14" s="26"/>
      <c r="AA14" s="164"/>
      <c r="AB14" s="57"/>
      <c r="AC14" s="165"/>
      <c r="AD14" s="282"/>
      <c r="AE14" s="160"/>
      <c r="AF14" s="37"/>
      <c r="AG14" s="32"/>
      <c r="AH14" s="37"/>
      <c r="AI14" s="32"/>
      <c r="AJ14" s="37"/>
      <c r="AK14" s="32"/>
      <c r="AL14" s="284"/>
      <c r="AM14" s="161"/>
      <c r="AN14" s="90">
        <f>IF(P14="INEXISTENTE",3,SUM((AB14*25)/100,(AL14*75)/100))</f>
        <v>0</v>
      </c>
      <c r="BH14" s="25"/>
    </row>
    <row r="15" spans="1:60" ht="112.35" customHeight="1" x14ac:dyDescent="0.25">
      <c r="A15" s="289"/>
      <c r="B15" s="208"/>
      <c r="C15" s="206"/>
      <c r="D15" s="212"/>
      <c r="E15" s="197"/>
      <c r="F15" s="197"/>
      <c r="G15" s="198"/>
      <c r="H15" s="199"/>
      <c r="I15" s="200"/>
      <c r="J15" s="26"/>
      <c r="K15" s="26"/>
      <c r="L15" s="26"/>
      <c r="M15" s="30"/>
      <c r="N15" s="31"/>
      <c r="O15" s="196"/>
      <c r="P15" s="26"/>
      <c r="Q15" s="89"/>
      <c r="R15" s="26"/>
      <c r="S15" s="32" t="str">
        <f t="shared" si="0"/>
        <v xml:space="preserve"> </v>
      </c>
      <c r="T15" s="26"/>
      <c r="U15" s="50"/>
      <c r="V15" s="38"/>
      <c r="W15" s="50"/>
      <c r="X15" s="38"/>
      <c r="Y15" s="50"/>
      <c r="Z15" s="26"/>
      <c r="AA15" s="33"/>
      <c r="AB15" s="57"/>
      <c r="AC15" s="34"/>
      <c r="AD15" s="282"/>
      <c r="AE15" s="202"/>
      <c r="AF15" s="203"/>
      <c r="AG15" s="207"/>
      <c r="AH15" s="203"/>
      <c r="AI15" s="201"/>
      <c r="AJ15" s="203"/>
      <c r="AK15" s="204"/>
      <c r="AL15" s="283"/>
      <c r="AM15" s="198"/>
      <c r="AN15" s="205">
        <f>IF(P15="INEXISTENTE",3,SUM((AB15*25)/100,(AL15*75)/100))</f>
        <v>0</v>
      </c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</row>
    <row r="16" spans="1:60" ht="18" x14ac:dyDescent="0.25">
      <c r="A16" s="390"/>
      <c r="B16" s="390"/>
      <c r="C16" s="390"/>
      <c r="D16" s="390"/>
      <c r="E16" s="390"/>
      <c r="F16" s="390"/>
      <c r="G16" s="390"/>
      <c r="H16" s="390"/>
      <c r="I16" s="390"/>
      <c r="J16" s="390"/>
      <c r="K16" s="390"/>
      <c r="L16" s="390"/>
      <c r="M16" s="390"/>
      <c r="N16" s="390"/>
      <c r="O16" s="390"/>
      <c r="P16" s="390"/>
      <c r="Q16" s="390"/>
      <c r="R16" s="390"/>
      <c r="S16" s="390"/>
      <c r="T16" s="390"/>
      <c r="U16" s="390"/>
      <c r="V16" s="390"/>
      <c r="W16" s="390"/>
      <c r="X16" s="390"/>
      <c r="Y16" s="390"/>
      <c r="Z16" s="390"/>
      <c r="AA16" s="390"/>
      <c r="AB16" s="390"/>
      <c r="AC16" s="390"/>
      <c r="AD16" s="390"/>
      <c r="AE16" s="390"/>
      <c r="AF16" s="390"/>
      <c r="AG16" s="390"/>
      <c r="AH16" s="390"/>
      <c r="AI16" s="390"/>
      <c r="AJ16" s="390"/>
      <c r="AK16" s="390"/>
      <c r="AL16" s="390"/>
      <c r="AM16" s="390"/>
      <c r="AN16" s="49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</row>
    <row r="17" spans="1:60" ht="18" x14ac:dyDescent="0.25">
      <c r="A17" s="169"/>
      <c r="B17" s="169"/>
      <c r="C17" s="169"/>
      <c r="D17" s="169"/>
      <c r="E17" s="171">
        <v>3</v>
      </c>
      <c r="F17" s="183"/>
      <c r="G17" s="184"/>
      <c r="H17" s="183"/>
      <c r="I17" s="183"/>
      <c r="J17" s="183"/>
      <c r="K17" s="183"/>
      <c r="L17" s="183"/>
      <c r="M17" s="183"/>
      <c r="N17" s="183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69"/>
      <c r="Z17" s="169"/>
      <c r="AA17" s="169"/>
      <c r="AB17" s="169"/>
      <c r="AC17" s="169"/>
      <c r="AD17" s="169"/>
      <c r="AE17" s="169"/>
      <c r="AF17" s="169"/>
      <c r="AG17" s="169"/>
      <c r="AH17" s="169"/>
      <c r="AI17" s="169"/>
      <c r="AJ17" s="169"/>
      <c r="AK17" s="169"/>
      <c r="AL17" s="169"/>
      <c r="AM17" s="169"/>
      <c r="AN17" s="170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</row>
    <row r="18" spans="1:60" ht="18" x14ac:dyDescent="0.25">
      <c r="A18" s="169"/>
      <c r="B18" s="169"/>
      <c r="C18" s="169"/>
      <c r="D18" s="169"/>
      <c r="E18" s="172">
        <v>2</v>
      </c>
      <c r="F18" s="183"/>
      <c r="G18" s="184"/>
      <c r="H18" s="183"/>
      <c r="I18" s="183"/>
      <c r="J18" s="183"/>
      <c r="K18" s="183"/>
      <c r="L18" s="183"/>
      <c r="M18" s="183"/>
      <c r="N18" s="183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69"/>
      <c r="Z18" s="169"/>
      <c r="AA18" s="169"/>
      <c r="AB18" s="169"/>
      <c r="AC18" s="169"/>
      <c r="AD18" s="169"/>
      <c r="AE18" s="169"/>
      <c r="AF18" s="169"/>
      <c r="AG18" s="169"/>
      <c r="AH18" s="169"/>
      <c r="AI18" s="169"/>
      <c r="AJ18" s="169"/>
      <c r="AK18" s="169"/>
      <c r="AL18" s="169"/>
      <c r="AM18" s="169"/>
      <c r="AN18" s="170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</row>
    <row r="19" spans="1:60" ht="18" x14ac:dyDescent="0.25">
      <c r="A19" s="169"/>
      <c r="B19" s="169"/>
      <c r="C19" s="169"/>
      <c r="D19" s="169"/>
      <c r="E19" s="173">
        <v>1</v>
      </c>
      <c r="F19" s="183"/>
      <c r="G19" s="184"/>
      <c r="H19" s="183"/>
      <c r="I19" s="183"/>
      <c r="J19" s="183"/>
      <c r="K19" s="183"/>
      <c r="L19" s="183"/>
      <c r="M19" s="183"/>
      <c r="N19" s="183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69"/>
      <c r="AA19" s="169"/>
      <c r="AB19" s="169"/>
      <c r="AC19" s="169"/>
      <c r="AD19" s="169"/>
      <c r="AE19" s="169"/>
      <c r="AF19" s="169"/>
      <c r="AG19" s="169"/>
      <c r="AH19" s="169"/>
      <c r="AI19" s="169"/>
      <c r="AJ19" s="169"/>
      <c r="AK19" s="169"/>
      <c r="AL19" s="169"/>
      <c r="AM19" s="169"/>
      <c r="AN19" s="170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</row>
    <row r="20" spans="1:60" ht="18" x14ac:dyDescent="0.25">
      <c r="A20" s="169"/>
      <c r="B20" s="169"/>
      <c r="C20" s="169"/>
      <c r="D20" s="169"/>
      <c r="E20" s="169"/>
      <c r="F20" s="169"/>
      <c r="G20" s="168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69"/>
      <c r="Z20" s="169"/>
      <c r="AA20" s="169"/>
      <c r="AB20" s="169"/>
      <c r="AC20" s="169"/>
      <c r="AD20" s="169"/>
      <c r="AE20" s="169"/>
      <c r="AF20" s="169"/>
      <c r="AG20" s="169"/>
      <c r="AH20" s="169"/>
      <c r="AI20" s="169"/>
      <c r="AJ20" s="169"/>
      <c r="AK20" s="169"/>
      <c r="AL20" s="169"/>
      <c r="AM20" s="169"/>
      <c r="AN20" s="170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</row>
    <row r="21" spans="1:60" ht="27.75" customHeight="1" x14ac:dyDescent="0.25">
      <c r="A21" s="140" t="s">
        <v>92</v>
      </c>
      <c r="B21" s="391"/>
      <c r="C21" s="391"/>
      <c r="D21" s="391"/>
      <c r="E21" s="391"/>
      <c r="F21" s="392"/>
      <c r="G21" s="141"/>
      <c r="H21" s="153"/>
      <c r="I21" s="279"/>
      <c r="J21" s="149" t="s">
        <v>195</v>
      </c>
      <c r="K21" s="149" t="s">
        <v>97</v>
      </c>
      <c r="L21" s="149" t="s">
        <v>109</v>
      </c>
      <c r="M21" s="279"/>
      <c r="N21" s="279"/>
      <c r="O21" s="142"/>
      <c r="P21" s="142"/>
      <c r="Q21" s="143"/>
      <c r="AF21" s="144"/>
      <c r="AG21" s="144"/>
      <c r="AH21" s="144"/>
      <c r="AI21" s="144"/>
      <c r="AJ21" s="144"/>
      <c r="AK21" s="144"/>
      <c r="AL21" s="144"/>
      <c r="AM21" s="144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</row>
    <row r="22" spans="1:60" ht="24" customHeight="1" x14ac:dyDescent="0.25">
      <c r="A22" s="393" t="s">
        <v>93</v>
      </c>
      <c r="B22" s="418"/>
      <c r="C22" s="418"/>
      <c r="D22" s="418"/>
      <c r="E22" s="418"/>
      <c r="F22" s="419"/>
      <c r="G22" s="145"/>
      <c r="H22" s="153"/>
      <c r="I22" s="279"/>
      <c r="J22" s="150" t="s">
        <v>7</v>
      </c>
      <c r="K22" s="150" t="s">
        <v>98</v>
      </c>
      <c r="L22" s="150" t="s">
        <v>101</v>
      </c>
      <c r="M22" s="279"/>
      <c r="N22" s="279"/>
      <c r="O22" s="142"/>
      <c r="P22" s="142"/>
      <c r="Q22" s="143"/>
      <c r="AF22" s="144"/>
      <c r="AG22" s="144"/>
      <c r="AH22" s="144"/>
      <c r="AI22" s="144"/>
      <c r="AJ22" s="144"/>
      <c r="AK22" s="144"/>
      <c r="AL22" s="144"/>
      <c r="AM22" s="144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</row>
    <row r="23" spans="1:60" ht="10.5" customHeight="1" x14ac:dyDescent="0.25">
      <c r="A23" s="393"/>
      <c r="B23" s="420"/>
      <c r="C23" s="420"/>
      <c r="D23" s="420"/>
      <c r="E23" s="420"/>
      <c r="F23" s="421"/>
      <c r="G23" s="146"/>
      <c r="H23" s="153"/>
      <c r="I23" s="279"/>
      <c r="J23" s="150" t="s">
        <v>8</v>
      </c>
      <c r="K23" s="150" t="s">
        <v>99</v>
      </c>
      <c r="L23" s="150" t="s">
        <v>102</v>
      </c>
      <c r="M23" s="279"/>
      <c r="N23" s="279"/>
      <c r="O23" s="142"/>
      <c r="P23" s="142"/>
      <c r="Q23" s="143"/>
      <c r="AF23" s="144"/>
      <c r="AG23" s="144"/>
      <c r="AH23" s="144"/>
      <c r="AI23" s="144"/>
      <c r="AJ23" s="144"/>
      <c r="AK23" s="144"/>
      <c r="AL23" s="144"/>
      <c r="AM23" s="144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</row>
    <row r="24" spans="1:60" ht="32.25" customHeight="1" x14ac:dyDescent="0.25">
      <c r="A24" s="389"/>
      <c r="B24" s="389"/>
      <c r="C24" s="147"/>
      <c r="D24" s="147"/>
      <c r="E24" s="147"/>
      <c r="F24" s="147"/>
      <c r="G24" s="147"/>
      <c r="H24" s="147"/>
      <c r="I24" s="280"/>
      <c r="J24" s="151"/>
      <c r="K24" s="150" t="s">
        <v>100</v>
      </c>
      <c r="L24" s="150" t="s">
        <v>103</v>
      </c>
      <c r="M24" s="280"/>
      <c r="N24" s="280"/>
      <c r="O24" s="147"/>
      <c r="P24" s="147"/>
      <c r="Q24" s="147"/>
      <c r="R24" s="147"/>
      <c r="S24" s="147"/>
      <c r="T24" s="147"/>
      <c r="U24" s="147"/>
      <c r="V24" s="147"/>
      <c r="W24" s="148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</row>
    <row r="25" spans="1:60" s="16" customFormat="1" ht="15" x14ac:dyDescent="0.25">
      <c r="A25" s="285" t="s">
        <v>211</v>
      </c>
      <c r="B25" s="178" t="s">
        <v>212</v>
      </c>
      <c r="D25" s="293"/>
      <c r="E25" s="179"/>
      <c r="F25" s="179"/>
      <c r="G25" s="179"/>
      <c r="H25" s="179"/>
      <c r="I25" s="72"/>
      <c r="J25" s="72"/>
      <c r="K25" s="72"/>
      <c r="L25" s="72"/>
      <c r="M25" s="72"/>
      <c r="N25" s="72"/>
    </row>
    <row r="26" spans="1:60" customFormat="1" ht="15" x14ac:dyDescent="0.25">
      <c r="A26" s="287"/>
      <c r="B26" s="180"/>
      <c r="C26" s="181"/>
      <c r="D26" s="181"/>
      <c r="E26" s="182"/>
      <c r="F26" s="182"/>
      <c r="G26" s="182"/>
      <c r="H26" s="182"/>
      <c r="I26" s="181"/>
      <c r="J26" s="181"/>
      <c r="K26" s="181"/>
      <c r="N26" s="16"/>
    </row>
    <row r="27" spans="1:60" customFormat="1" ht="15" x14ac:dyDescent="0.25">
      <c r="A27" s="287"/>
      <c r="B27" s="181"/>
      <c r="C27" s="181"/>
      <c r="D27" s="181"/>
      <c r="E27" s="182"/>
      <c r="F27" s="182"/>
      <c r="G27" s="182"/>
      <c r="H27" s="182"/>
      <c r="I27" s="181"/>
      <c r="J27" s="181"/>
      <c r="K27" s="181"/>
      <c r="N27" s="16"/>
    </row>
    <row r="28" spans="1:60" customFormat="1" ht="15" x14ac:dyDescent="0.25">
      <c r="A28" s="287"/>
      <c r="B28" s="181"/>
      <c r="C28" s="181"/>
      <c r="D28" s="181"/>
      <c r="E28" s="182"/>
      <c r="F28" s="182"/>
      <c r="G28" s="182"/>
      <c r="H28" s="182"/>
      <c r="I28" s="181"/>
      <c r="J28" s="181"/>
      <c r="K28" s="181"/>
      <c r="N28" s="16"/>
    </row>
    <row r="29" spans="1:60" customFormat="1" ht="15" x14ac:dyDescent="0.25">
      <c r="A29" s="288"/>
      <c r="B29" s="181"/>
      <c r="C29" s="181"/>
      <c r="D29" s="181"/>
      <c r="E29" s="182"/>
      <c r="F29" s="182"/>
      <c r="G29" s="182"/>
      <c r="H29" s="182"/>
      <c r="I29" s="181"/>
      <c r="J29" s="181"/>
      <c r="K29" s="181"/>
      <c r="N29" s="16"/>
    </row>
    <row r="235" spans="1:1" ht="15" thickBot="1" x14ac:dyDescent="0.3"/>
    <row r="236" spans="1:1" x14ac:dyDescent="0.25">
      <c r="A236" s="137" t="s">
        <v>195</v>
      </c>
    </row>
    <row r="237" spans="1:1" x14ac:dyDescent="0.25">
      <c r="A237" s="26" t="s">
        <v>7</v>
      </c>
    </row>
    <row r="238" spans="1:1" ht="15" thickBot="1" x14ac:dyDescent="0.3">
      <c r="A238" s="26" t="s">
        <v>8</v>
      </c>
    </row>
    <row r="239" spans="1:1" x14ac:dyDescent="0.25">
      <c r="A239" s="137" t="s">
        <v>97</v>
      </c>
    </row>
    <row r="240" spans="1:1" x14ac:dyDescent="0.25">
      <c r="A240" s="26" t="s">
        <v>98</v>
      </c>
    </row>
    <row r="241" spans="1:1" x14ac:dyDescent="0.25">
      <c r="A241" s="26" t="s">
        <v>99</v>
      </c>
    </row>
    <row r="242" spans="1:1" ht="24.75" thickBot="1" x14ac:dyDescent="0.3">
      <c r="A242" s="26" t="s">
        <v>100</v>
      </c>
    </row>
    <row r="243" spans="1:1" ht="25.5" x14ac:dyDescent="0.25">
      <c r="A243" s="137" t="s">
        <v>109</v>
      </c>
    </row>
    <row r="244" spans="1:1" x14ac:dyDescent="0.25">
      <c r="A244" s="26" t="s">
        <v>101</v>
      </c>
    </row>
    <row r="245" spans="1:1" x14ac:dyDescent="0.25">
      <c r="A245" s="26" t="s">
        <v>102</v>
      </c>
    </row>
    <row r="246" spans="1:1" x14ac:dyDescent="0.25">
      <c r="A246" s="26" t="s">
        <v>103</v>
      </c>
    </row>
  </sheetData>
  <sheetProtection formatCells="0" formatColumns="0" formatRows="0" deleteRows="0"/>
  <dataConsolidate/>
  <mergeCells count="26">
    <mergeCell ref="B22:F23"/>
    <mergeCell ref="C10:C11"/>
    <mergeCell ref="B10:B11"/>
    <mergeCell ref="A1:A4"/>
    <mergeCell ref="B1:E4"/>
    <mergeCell ref="F1:H2"/>
    <mergeCell ref="F3:H3"/>
    <mergeCell ref="F4:H4"/>
    <mergeCell ref="O10:AC10"/>
    <mergeCell ref="D10:N10"/>
    <mergeCell ref="AE10:AE11"/>
    <mergeCell ref="A24:B24"/>
    <mergeCell ref="A16:AM16"/>
    <mergeCell ref="B21:F21"/>
    <mergeCell ref="A22:A23"/>
    <mergeCell ref="AO3:AO6"/>
    <mergeCell ref="AL11:AM11"/>
    <mergeCell ref="E6:F6"/>
    <mergeCell ref="E7:F7"/>
    <mergeCell ref="B6:C6"/>
    <mergeCell ref="B7:C7"/>
    <mergeCell ref="AF9:AM9"/>
    <mergeCell ref="A9:AE9"/>
    <mergeCell ref="A10:A11"/>
    <mergeCell ref="AN10:AN11"/>
    <mergeCell ref="AF10:AM10"/>
  </mergeCells>
  <conditionalFormatting sqref="N12:N13 N15">
    <cfRule type="cellIs" dxfId="68" priority="777" operator="equal">
      <formula>"MEDIO"</formula>
    </cfRule>
    <cfRule type="cellIs" dxfId="67" priority="778" operator="equal">
      <formula>"ALTO"</formula>
    </cfRule>
    <cfRule type="cellIs" dxfId="66" priority="779" operator="equal">
      <formula>"CRÍTICO"</formula>
    </cfRule>
  </conditionalFormatting>
  <conditionalFormatting sqref="N12:N13 N15">
    <cfRule type="cellIs" dxfId="65" priority="776" operator="equal">
      <formula>"BAJO"</formula>
    </cfRule>
  </conditionalFormatting>
  <conditionalFormatting sqref="AC15 AC12:AC13">
    <cfRule type="cellIs" dxfId="64" priority="474" operator="equal">
      <formula>"INEXISTENTE"</formula>
    </cfRule>
    <cfRule type="cellIs" dxfId="63" priority="773" operator="equal">
      <formula>"INEFICIENTE"</formula>
    </cfRule>
    <cfRule type="cellIs" dxfId="62" priority="774" operator="equal">
      <formula>"PARCIALMENTE ADECUADO"</formula>
    </cfRule>
    <cfRule type="cellIs" dxfId="61" priority="775" operator="equal">
      <formula>"EFICIENTE"</formula>
    </cfRule>
  </conditionalFormatting>
  <conditionalFormatting sqref="AN12:AN13 AN15">
    <cfRule type="containsErrors" dxfId="60" priority="945" stopIfTrue="1">
      <formula>ISERROR(AN12)</formula>
    </cfRule>
  </conditionalFormatting>
  <conditionalFormatting sqref="AE12:AE13 AE15">
    <cfRule type="cellIs" dxfId="59" priority="726" operator="equal">
      <formula>"ERROR"</formula>
    </cfRule>
    <cfRule type="cellIs" dxfId="58" priority="770" operator="equal">
      <formula>"ALTO"</formula>
    </cfRule>
    <cfRule type="cellIs" dxfId="57" priority="771" operator="equal">
      <formula>"MEDIO"</formula>
    </cfRule>
    <cfRule type="cellIs" dxfId="56" priority="772" operator="equal">
      <formula>"BAJO"</formula>
    </cfRule>
  </conditionalFormatting>
  <conditionalFormatting sqref="H12:I13 H15:I15">
    <cfRule type="cellIs" dxfId="55" priority="870" operator="equal">
      <formula>"ALTO"</formula>
    </cfRule>
    <cfRule type="cellIs" dxfId="54" priority="871" operator="equal">
      <formula>"MEDIO"</formula>
    </cfRule>
    <cfRule type="cellIs" dxfId="53" priority="872" operator="equal">
      <formula>"BAJO"</formula>
    </cfRule>
  </conditionalFormatting>
  <conditionalFormatting sqref="K2:N5 W1 K1:U1">
    <cfRule type="colorScale" priority="944">
      <colorScale>
        <cfvo type="min"/>
        <cfvo type="max"/>
        <color rgb="FF63BE7B"/>
        <color rgb="FFFCFCFF"/>
      </colorScale>
    </cfRule>
  </conditionalFormatting>
  <conditionalFormatting sqref="AM12:AM13 AM15">
    <cfRule type="cellIs" dxfId="52" priority="720" operator="equal">
      <formula>"INEFICAZ"</formula>
    </cfRule>
    <cfRule type="cellIs" dxfId="51" priority="721" operator="equal">
      <formula>"CON DEFICIENCIAS"</formula>
    </cfRule>
    <cfRule type="cellIs" dxfId="50" priority="722" operator="equal">
      <formula>"EFICAZ"</formula>
    </cfRule>
  </conditionalFormatting>
  <conditionalFormatting sqref="AM12:AM13 AM15">
    <cfRule type="cellIs" dxfId="49" priority="710" operator="equal">
      <formula>"ERROR"</formula>
    </cfRule>
  </conditionalFormatting>
  <conditionalFormatting sqref="AE12:AE13 AE15">
    <cfRule type="cellIs" dxfId="48" priority="473" operator="equal">
      <formula>"CRÍTICO"</formula>
    </cfRule>
  </conditionalFormatting>
  <conditionalFormatting sqref="A237:A238">
    <cfRule type="colorScale" priority="465">
      <colorScale>
        <cfvo type="min"/>
        <cfvo type="max"/>
        <color rgb="FF63BE7B"/>
        <color rgb="FFFFEF9C"/>
      </colorScale>
    </cfRule>
    <cfRule type="dataBar" priority="466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{A121018F-2F99-4D75-9E17-1208AED14F7D}</x14:id>
        </ext>
      </extLst>
    </cfRule>
  </conditionalFormatting>
  <conditionalFormatting sqref="A240:A242">
    <cfRule type="colorScale" priority="463">
      <colorScale>
        <cfvo type="min"/>
        <cfvo type="max"/>
        <color rgb="FF63BE7B"/>
        <color rgb="FFFFEF9C"/>
      </colorScale>
    </cfRule>
    <cfRule type="dataBar" priority="464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{CE8C4411-F8C1-4D72-A71D-516D1214BB30}</x14:id>
        </ext>
      </extLst>
    </cfRule>
  </conditionalFormatting>
  <conditionalFormatting sqref="A244:A246">
    <cfRule type="colorScale" priority="461">
      <colorScale>
        <cfvo type="min"/>
        <cfvo type="max"/>
        <color rgb="FF63BE7B"/>
        <color rgb="FFFFEF9C"/>
      </colorScale>
    </cfRule>
    <cfRule type="dataBar" priority="46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{06030B62-6D1B-48F2-A22A-79F4510F127E}</x14:id>
        </ext>
      </extLst>
    </cfRule>
  </conditionalFormatting>
  <conditionalFormatting sqref="AN16:AN20">
    <cfRule type="containsErrors" dxfId="47" priority="459" stopIfTrue="1">
      <formula>ISERROR(AN16)</formula>
    </cfRule>
  </conditionalFormatting>
  <conditionalFormatting sqref="A16:A20">
    <cfRule type="dataBar" priority="46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{7D9F1CEF-7DAA-414B-AE9C-BCBB879E4DED}</x14:id>
        </ext>
      </extLst>
    </cfRule>
  </conditionalFormatting>
  <conditionalFormatting sqref="J22:J23">
    <cfRule type="colorScale" priority="457">
      <colorScale>
        <cfvo type="min"/>
        <cfvo type="max"/>
        <color rgb="FF63BE7B"/>
        <color rgb="FFFFEF9C"/>
      </colorScale>
    </cfRule>
    <cfRule type="dataBar" priority="458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{CCF25D1D-1589-45C1-A3D9-B381BD972ACF}</x14:id>
        </ext>
      </extLst>
    </cfRule>
  </conditionalFormatting>
  <conditionalFormatting sqref="K22:K24">
    <cfRule type="colorScale" priority="455">
      <colorScale>
        <cfvo type="min"/>
        <cfvo type="max"/>
        <color rgb="FF63BE7B"/>
        <color rgb="FFFFEF9C"/>
      </colorScale>
    </cfRule>
    <cfRule type="dataBar" priority="456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{ECC3C1F6-C669-4B1E-9ABC-A6197B7CB07B}</x14:id>
        </ext>
      </extLst>
    </cfRule>
  </conditionalFormatting>
  <conditionalFormatting sqref="L22:L24">
    <cfRule type="colorScale" priority="453">
      <colorScale>
        <cfvo type="min"/>
        <cfvo type="max"/>
        <color rgb="FF63BE7B"/>
        <color rgb="FFFFEF9C"/>
      </colorScale>
    </cfRule>
    <cfRule type="dataBar" priority="454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{078F158E-7432-4E0B-9FC3-FAA58E79AF7E}</x14:id>
        </ext>
      </extLst>
    </cfRule>
  </conditionalFormatting>
  <conditionalFormatting sqref="K25:L25">
    <cfRule type="colorScale" priority="451">
      <colorScale>
        <cfvo type="min"/>
        <cfvo type="max"/>
        <color rgb="FF63BE7B"/>
        <color rgb="FFFFEF9C"/>
      </colorScale>
    </cfRule>
    <cfRule type="dataBar" priority="45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{D427A20B-5248-4018-AB91-FCAD985913C9}</x14:id>
        </ext>
      </extLst>
    </cfRule>
  </conditionalFormatting>
  <conditionalFormatting sqref="K3:N5">
    <cfRule type="iconSet" priority="1170">
      <iconSet iconSet="3Arrows">
        <cfvo type="percent" val="0"/>
        <cfvo type="percent" val="33"/>
        <cfvo type="percent" val="67"/>
      </iconSet>
    </cfRule>
    <cfRule type="dataBar" priority="117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{3BC27A44-E526-4FA9-9D94-C70C4F144D61}</x14:id>
        </ext>
      </extLst>
    </cfRule>
  </conditionalFormatting>
  <conditionalFormatting sqref="T12:T13">
    <cfRule type="dataBar" priority="1217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{C5D3F7DF-1A29-4DCE-83DF-371EC5F1DCEA}</x14:id>
        </ext>
      </extLst>
    </cfRule>
    <cfRule type="colorScale" priority="1218">
      <colorScale>
        <cfvo type="min"/>
        <cfvo type="max"/>
        <color rgb="FF63BE7B"/>
        <color rgb="FFFFEF9C"/>
      </colorScale>
    </cfRule>
  </conditionalFormatting>
  <conditionalFormatting sqref="X12:X13">
    <cfRule type="dataBar" priority="1219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{3121E7FB-99E6-4B64-AF88-E05CEBBC789E}</x14:id>
        </ext>
      </extLst>
    </cfRule>
  </conditionalFormatting>
  <conditionalFormatting sqref="Z12:Z13">
    <cfRule type="dataBar" priority="1220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{8FF55FBA-AE17-4E06-AD09-8A4FB0E606A1}</x14:id>
        </ext>
      </extLst>
    </cfRule>
  </conditionalFormatting>
  <conditionalFormatting sqref="T12:T13">
    <cfRule type="dataBar" priority="122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{7E4520F0-AAD0-432F-BE04-B94D7E5899DA}</x14:id>
        </ext>
      </extLst>
    </cfRule>
  </conditionalFormatting>
  <conditionalFormatting sqref="X12:X13">
    <cfRule type="colorScale" priority="1222">
      <colorScale>
        <cfvo type="min"/>
        <cfvo type="percentile" val="50"/>
        <cfvo type="max"/>
        <color rgb="FFF8696B"/>
        <color rgb="FFFCFCFF"/>
        <color rgb="FF63BE7B"/>
      </colorScale>
    </cfRule>
    <cfRule type="dataBar" priority="122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{D08EC1B1-CF57-446D-9530-E5411A735A99}</x14:id>
        </ext>
      </extLst>
    </cfRule>
  </conditionalFormatting>
  <conditionalFormatting sqref="Z12:Z13">
    <cfRule type="colorScale" priority="1224">
      <colorScale>
        <cfvo type="min"/>
        <cfvo type="percentile" val="50"/>
        <cfvo type="max"/>
        <color rgb="FF5A8AC6"/>
        <color rgb="FFFCFCFF"/>
        <color rgb="FFF8696B"/>
      </colorScale>
    </cfRule>
    <cfRule type="dataBar" priority="1225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{BE87D94E-09E4-45A3-82D8-9463B7D5DD47}</x14:id>
        </ext>
      </extLst>
    </cfRule>
  </conditionalFormatting>
  <conditionalFormatting sqref="N14">
    <cfRule type="cellIs" dxfId="46" priority="16" operator="equal">
      <formula>"MEDIO"</formula>
    </cfRule>
    <cfRule type="cellIs" dxfId="45" priority="17" operator="equal">
      <formula>"ALTO"</formula>
    </cfRule>
    <cfRule type="cellIs" dxfId="44" priority="18" operator="equal">
      <formula>"CRÍTICO"</formula>
    </cfRule>
  </conditionalFormatting>
  <conditionalFormatting sqref="N14">
    <cfRule type="cellIs" dxfId="43" priority="15" operator="equal">
      <formula>"BAJO"</formula>
    </cfRule>
  </conditionalFormatting>
  <conditionalFormatting sqref="AC14">
    <cfRule type="cellIs" dxfId="42" priority="3" operator="equal">
      <formula>"INEXISTENTE"</formula>
    </cfRule>
    <cfRule type="cellIs" dxfId="41" priority="12" operator="equal">
      <formula>"INEFICIENTE"</formula>
    </cfRule>
    <cfRule type="cellIs" dxfId="40" priority="13" operator="equal">
      <formula>"PARCIALMENTE ADECUADO"</formula>
    </cfRule>
    <cfRule type="cellIs" dxfId="39" priority="14" operator="equal">
      <formula>"EFICIENTE"</formula>
    </cfRule>
  </conditionalFormatting>
  <conditionalFormatting sqref="AN14">
    <cfRule type="containsErrors" dxfId="38" priority="22" stopIfTrue="1">
      <formula>ISERROR(AN14)</formula>
    </cfRule>
  </conditionalFormatting>
  <conditionalFormatting sqref="AE14">
    <cfRule type="cellIs" dxfId="37" priority="8" operator="equal">
      <formula>"ERROR"</formula>
    </cfRule>
    <cfRule type="cellIs" dxfId="36" priority="9" operator="equal">
      <formula>"ALTO"</formula>
    </cfRule>
    <cfRule type="cellIs" dxfId="35" priority="10" operator="equal">
      <formula>"MEDIO"</formula>
    </cfRule>
    <cfRule type="cellIs" dxfId="34" priority="11" operator="equal">
      <formula>"BAJO"</formula>
    </cfRule>
  </conditionalFormatting>
  <conditionalFormatting sqref="H14:I14">
    <cfRule type="cellIs" dxfId="33" priority="19" operator="equal">
      <formula>"ALTO"</formula>
    </cfRule>
    <cfRule type="cellIs" dxfId="32" priority="20" operator="equal">
      <formula>"MEDIO"</formula>
    </cfRule>
    <cfRule type="cellIs" dxfId="31" priority="21" operator="equal">
      <formula>"BAJO"</formula>
    </cfRule>
  </conditionalFormatting>
  <conditionalFormatting sqref="AM14">
    <cfRule type="cellIs" dxfId="30" priority="5" operator="equal">
      <formula>"INEFICAZ"</formula>
    </cfRule>
    <cfRule type="cellIs" dxfId="29" priority="6" operator="equal">
      <formula>"CON DEFICIENCIAS"</formula>
    </cfRule>
    <cfRule type="cellIs" dxfId="28" priority="7" operator="equal">
      <formula>"EFICAZ"</formula>
    </cfRule>
  </conditionalFormatting>
  <conditionalFormatting sqref="AM14">
    <cfRule type="cellIs" dxfId="27" priority="4" operator="equal">
      <formula>"ERROR"</formula>
    </cfRule>
  </conditionalFormatting>
  <conditionalFormatting sqref="AE14">
    <cfRule type="cellIs" dxfId="26" priority="2" operator="equal">
      <formula>"CRÍTICO"</formula>
    </cfRule>
  </conditionalFormatting>
  <conditionalFormatting sqref="T14:T15">
    <cfRule type="dataBar" priority="23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{EAE8767B-FA5A-4858-B8B3-4F63EF6D802B}</x14:id>
        </ext>
      </extLst>
    </cfRule>
    <cfRule type="colorScale" priority="24">
      <colorScale>
        <cfvo type="min"/>
        <cfvo type="max"/>
        <color rgb="FF63BE7B"/>
        <color rgb="FFFFEF9C"/>
      </colorScale>
    </cfRule>
  </conditionalFormatting>
  <conditionalFormatting sqref="X14:X15">
    <cfRule type="dataBar" priority="25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{0EFF4F89-8A8B-458E-8E69-1C612142F939}</x14:id>
        </ext>
      </extLst>
    </cfRule>
  </conditionalFormatting>
  <conditionalFormatting sqref="Z14:Z15">
    <cfRule type="dataBar" priority="26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{B65F31D6-C03B-4F3D-9C8F-12BBE5BD66A9}</x14:id>
        </ext>
      </extLst>
    </cfRule>
  </conditionalFormatting>
  <conditionalFormatting sqref="T14:T15">
    <cfRule type="dataBar" priority="27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{DCB3683A-C0FE-4DBD-BF59-6822CDF9F269}</x14:id>
        </ext>
      </extLst>
    </cfRule>
  </conditionalFormatting>
  <conditionalFormatting sqref="X14:X15">
    <cfRule type="colorScale" priority="28">
      <colorScale>
        <cfvo type="min"/>
        <cfvo type="percentile" val="50"/>
        <cfvo type="max"/>
        <color rgb="FFF8696B"/>
        <color rgb="FFFCFCFF"/>
        <color rgb="FF63BE7B"/>
      </colorScale>
    </cfRule>
    <cfRule type="dataBar" priority="29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{E1688DDA-A1A3-47BA-AE68-788BE7BC0BC2}</x14:id>
        </ext>
      </extLst>
    </cfRule>
  </conditionalFormatting>
  <conditionalFormatting sqref="Z14:Z15">
    <cfRule type="colorScale" priority="30">
      <colorScale>
        <cfvo type="min"/>
        <cfvo type="percentile" val="50"/>
        <cfvo type="max"/>
        <color rgb="FF5A8AC6"/>
        <color rgb="FFFCFCFF"/>
        <color rgb="FFF8696B"/>
      </colorScale>
    </cfRule>
    <cfRule type="dataBar" priority="31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{85821B40-59F7-4342-8063-E60714E1AB9B}</x14:id>
        </ext>
      </extLst>
    </cfRule>
  </conditionalFormatting>
  <conditionalFormatting sqref="J14:L14">
    <cfRule type="colorScale" priority="32">
      <colorScale>
        <cfvo type="min"/>
        <cfvo type="max"/>
        <color rgb="FF63BE7B"/>
        <color rgb="FFFFEF9C"/>
      </colorScale>
    </cfRule>
    <cfRule type="dataBar" priority="3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{254395E2-57F3-479B-9F0B-95C022CB1938}</x14:id>
        </ext>
      </extLst>
    </cfRule>
  </conditionalFormatting>
  <conditionalFormatting sqref="A12:A13 A15">
    <cfRule type="dataBar" priority="126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{46829C1B-0389-4DD2-978C-52EFD29362BE}</x14:id>
        </ext>
      </extLst>
    </cfRule>
  </conditionalFormatting>
  <conditionalFormatting sqref="J12:L13 J15:L15">
    <cfRule type="colorScale" priority="1271">
      <colorScale>
        <cfvo type="min"/>
        <cfvo type="max"/>
        <color rgb="FF63BE7B"/>
        <color rgb="FFFFEF9C"/>
      </colorScale>
    </cfRule>
    <cfRule type="dataBar" priority="127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{F79289D0-A8A6-42AD-9484-E83F674BBF41}</x14:id>
        </ext>
      </extLst>
    </cfRule>
  </conditionalFormatting>
  <dataValidations xWindow="570" yWindow="263" count="18">
    <dataValidation allowBlank="1" showInputMessage="1" showErrorMessage="1" promptTitle="Riesgo Identificado" prompt="Realice una descripción de los riesgos inherentes asociados a cada factor de riesgo por proceso." sqref="D11" xr:uid="{00000000-0002-0000-0300-000000000000}"/>
    <dataValidation type="list" allowBlank="1" showInputMessage="1" showErrorMessage="1" sqref="K12" xr:uid="{00000000-0002-0000-0300-000001000000}">
      <formula1>$K$22:$K$24</formula1>
    </dataValidation>
    <dataValidation type="list" allowBlank="1" showInputMessage="1" showErrorMessage="1" sqref="L12" xr:uid="{00000000-0002-0000-0300-000002000000}">
      <formula1>$L$22:$L$24</formula1>
    </dataValidation>
    <dataValidation type="list" allowBlank="1" showInputMessage="1" showErrorMessage="1" sqref="R12:R15" xr:uid="{00000000-0002-0000-0300-000003000000}">
      <formula1>Tipo_1</formula1>
    </dataValidation>
    <dataValidation type="list" allowBlank="1" showInputMessage="1" showErrorMessage="1" sqref="L13:L15" xr:uid="{00000000-0002-0000-0300-000004000000}">
      <formula1>$L$22:$L$25</formula1>
    </dataValidation>
    <dataValidation type="list" allowBlank="1" showInputMessage="1" showErrorMessage="1" sqref="P12:P15" xr:uid="{00000000-0002-0000-0300-000005000000}">
      <formula1>OBJETIVO</formula1>
    </dataValidation>
    <dataValidation type="list" allowBlank="1" showInputMessage="1" showErrorMessage="1" sqref="AJ12:AJ15" xr:uid="{00000000-0002-0000-0300-000006000000}">
      <formula1>HALLAZGO_AUDITORIA_ANTERIOR</formula1>
    </dataValidation>
    <dataValidation type="list" allowBlank="1" showInputMessage="1" showErrorMessage="1" sqref="AH12:AH15" xr:uid="{00000000-0002-0000-0300-000007000000}">
      <formula1>INCORRECCIONES</formula1>
    </dataValidation>
    <dataValidation type="list" allowBlank="1" showInputMessage="1" showErrorMessage="1" sqref="AF12:AF15" xr:uid="{00000000-0002-0000-0300-000008000000}">
      <formula1>EVIDENCIA</formula1>
    </dataValidation>
    <dataValidation type="list" allowBlank="1" showInputMessage="1" showErrorMessage="1" sqref="Z12:Z15" xr:uid="{00000000-0002-0000-0300-000009000000}">
      <formula1>Clase</formula1>
    </dataValidation>
    <dataValidation type="list" allowBlank="1" showInputMessage="1" showErrorMessage="1" sqref="X12:X15" xr:uid="{00000000-0002-0000-0300-00000A000000}">
      <formula1>Documentación</formula1>
    </dataValidation>
    <dataValidation type="list" allowBlank="1" showInputMessage="1" showErrorMessage="1" sqref="V12:V15" xr:uid="{00000000-0002-0000-0300-00000B000000}">
      <formula1>Segregación2</formula1>
    </dataValidation>
    <dataValidation type="list" allowBlank="1" showInputMessage="1" showErrorMessage="1" sqref="T12:T15" xr:uid="{00000000-0002-0000-0300-00000C000000}">
      <formula1>FRECUENCIA</formula1>
    </dataValidation>
    <dataValidation type="list" allowBlank="1" showInputMessage="1" showErrorMessage="1" sqref="E12:F15" xr:uid="{00000000-0002-0000-0300-00000D000000}">
      <formula1>Impacto_1</formula1>
    </dataValidation>
    <dataValidation showDropDown="1" showErrorMessage="1" errorTitle="FACTOR DE RIESGO" promptTitle="FACTOR DE RIESGO" prompt="Seleccione el FACTOR DE RIESGO, asociado a cada Proceso" sqref="C12:C15" xr:uid="{00000000-0002-0000-0300-00000E000000}"/>
    <dataValidation type="list" allowBlank="1" showInputMessage="1" showErrorMessage="1" sqref="J12:J15" xr:uid="{00000000-0002-0000-0300-00000F000000}">
      <formula1>$J$22:$J$23</formula1>
    </dataValidation>
    <dataValidation type="list" allowBlank="1" showInputMessage="1" showErrorMessage="1" sqref="K13:K15" xr:uid="{00000000-0002-0000-0300-000010000000}">
      <formula1>$K$22:$K$25</formula1>
    </dataValidation>
    <dataValidation allowBlank="1" showInputMessage="1" showErrorMessage="1" errorTitle="MACROPROCESO" error="Seleccione un ítem de la lista." promptTitle="MACROPROCESO" prompt="Seleccione de la lista el MACROPROCESO a evaluar." sqref="A12:A13 A15" xr:uid="{00000000-0002-0000-0300-000011000000}"/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5" scale="60" orientation="landscape" verticalDpi="4294967293" r:id="rId1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121018F-2F99-4D75-9E17-1208AED14F7D}">
            <x14:dataBar minLength="0" maxLength="100" negativeBarColorSameAsPositive="1" axisPosition="none">
              <x14:cfvo type="min"/>
              <x14:cfvo type="max"/>
            </x14:dataBar>
          </x14:cfRule>
          <xm:sqref>A237:A238</xm:sqref>
        </x14:conditionalFormatting>
        <x14:conditionalFormatting xmlns:xm="http://schemas.microsoft.com/office/excel/2006/main">
          <x14:cfRule type="dataBar" id="{CE8C4411-F8C1-4D72-A71D-516D1214BB30}">
            <x14:dataBar minLength="0" maxLength="100" negativeBarColorSameAsPositive="1" axisPosition="none">
              <x14:cfvo type="min"/>
              <x14:cfvo type="max"/>
            </x14:dataBar>
          </x14:cfRule>
          <xm:sqref>A240:A242</xm:sqref>
        </x14:conditionalFormatting>
        <x14:conditionalFormatting xmlns:xm="http://schemas.microsoft.com/office/excel/2006/main">
          <x14:cfRule type="dataBar" id="{06030B62-6D1B-48F2-A22A-79F4510F127E}">
            <x14:dataBar minLength="0" maxLength="100" negativeBarColorSameAsPositive="1" axisPosition="none">
              <x14:cfvo type="min"/>
              <x14:cfvo type="max"/>
            </x14:dataBar>
          </x14:cfRule>
          <xm:sqref>A244:A246</xm:sqref>
        </x14:conditionalFormatting>
        <x14:conditionalFormatting xmlns:xm="http://schemas.microsoft.com/office/excel/2006/main">
          <x14:cfRule type="dataBar" id="{7D9F1CEF-7DAA-414B-AE9C-BCBB879E4DED}">
            <x14:dataBar minLength="0" maxLength="100" negativeBarColorSameAsPositive="1" axisPosition="none">
              <x14:cfvo type="min"/>
              <x14:cfvo type="max"/>
            </x14:dataBar>
          </x14:cfRule>
          <xm:sqref>A16:A20</xm:sqref>
        </x14:conditionalFormatting>
        <x14:conditionalFormatting xmlns:xm="http://schemas.microsoft.com/office/excel/2006/main">
          <x14:cfRule type="dataBar" id="{CCF25D1D-1589-45C1-A3D9-B381BD972ACF}">
            <x14:dataBar minLength="0" maxLength="100" negativeBarColorSameAsPositive="1" axisPosition="none">
              <x14:cfvo type="min"/>
              <x14:cfvo type="max"/>
            </x14:dataBar>
          </x14:cfRule>
          <xm:sqref>J22:J23</xm:sqref>
        </x14:conditionalFormatting>
        <x14:conditionalFormatting xmlns:xm="http://schemas.microsoft.com/office/excel/2006/main">
          <x14:cfRule type="dataBar" id="{ECC3C1F6-C669-4B1E-9ABC-A6197B7CB07B}">
            <x14:dataBar minLength="0" maxLength="100" negativeBarColorSameAsPositive="1" axisPosition="none">
              <x14:cfvo type="min"/>
              <x14:cfvo type="max"/>
            </x14:dataBar>
          </x14:cfRule>
          <xm:sqref>K22:K24</xm:sqref>
        </x14:conditionalFormatting>
        <x14:conditionalFormatting xmlns:xm="http://schemas.microsoft.com/office/excel/2006/main">
          <x14:cfRule type="dataBar" id="{078F158E-7432-4E0B-9FC3-FAA58E79AF7E}">
            <x14:dataBar minLength="0" maxLength="100" negativeBarColorSameAsPositive="1" axisPosition="none">
              <x14:cfvo type="min"/>
              <x14:cfvo type="max"/>
            </x14:dataBar>
          </x14:cfRule>
          <xm:sqref>L22:L24</xm:sqref>
        </x14:conditionalFormatting>
        <x14:conditionalFormatting xmlns:xm="http://schemas.microsoft.com/office/excel/2006/main">
          <x14:cfRule type="dataBar" id="{D427A20B-5248-4018-AB91-FCAD985913C9}">
            <x14:dataBar minLength="0" maxLength="100" negativeBarColorSameAsPositive="1" axisPosition="none">
              <x14:cfvo type="min"/>
              <x14:cfvo type="max"/>
            </x14:dataBar>
          </x14:cfRule>
          <xm:sqref>K25:L25</xm:sqref>
        </x14:conditionalFormatting>
        <x14:conditionalFormatting xmlns:xm="http://schemas.microsoft.com/office/excel/2006/main">
          <x14:cfRule type="dataBar" id="{3BC27A44-E526-4FA9-9D94-C70C4F144D61}">
            <x14:dataBar minLength="0" maxLength="100" negativeBarColorSameAsPositive="1" axisPosition="none">
              <x14:cfvo type="min"/>
              <x14:cfvo type="max"/>
            </x14:dataBar>
          </x14:cfRule>
          <xm:sqref>K3:N5</xm:sqref>
        </x14:conditionalFormatting>
        <x14:conditionalFormatting xmlns:xm="http://schemas.microsoft.com/office/excel/2006/main">
          <x14:cfRule type="dataBar" id="{C5D3F7DF-1A29-4DCE-83DF-371EC5F1DCEA}">
            <x14:dataBar minLength="0" maxLength="100" negativeBarColorSameAsPositive="1" axisPosition="none">
              <x14:cfvo type="min"/>
              <x14:cfvo type="max"/>
            </x14:dataBar>
          </x14:cfRule>
          <xm:sqref>T12:T13</xm:sqref>
        </x14:conditionalFormatting>
        <x14:conditionalFormatting xmlns:xm="http://schemas.microsoft.com/office/excel/2006/main">
          <x14:cfRule type="dataBar" id="{3121E7FB-99E6-4B64-AF88-E05CEBBC789E}">
            <x14:dataBar minLength="0" maxLength="100" negativeBarColorSameAsPositive="1" axisPosition="none">
              <x14:cfvo type="min"/>
              <x14:cfvo type="max"/>
            </x14:dataBar>
          </x14:cfRule>
          <xm:sqref>X12:X13</xm:sqref>
        </x14:conditionalFormatting>
        <x14:conditionalFormatting xmlns:xm="http://schemas.microsoft.com/office/excel/2006/main">
          <x14:cfRule type="dataBar" id="{8FF55FBA-AE17-4E06-AD09-8A4FB0E606A1}">
            <x14:dataBar minLength="0" maxLength="100" negativeBarColorSameAsPositive="1" axisPosition="none">
              <x14:cfvo type="min"/>
              <x14:cfvo type="max"/>
            </x14:dataBar>
          </x14:cfRule>
          <xm:sqref>Z12:Z13</xm:sqref>
        </x14:conditionalFormatting>
        <x14:conditionalFormatting xmlns:xm="http://schemas.microsoft.com/office/excel/2006/main">
          <x14:cfRule type="dataBar" id="{7E4520F0-AAD0-432F-BE04-B94D7E5899DA}">
            <x14:dataBar minLength="0" maxLength="100" negativeBarColorSameAsPositive="1" axisPosition="none">
              <x14:cfvo type="min"/>
              <x14:cfvo type="max"/>
            </x14:dataBar>
          </x14:cfRule>
          <xm:sqref>T12:T13</xm:sqref>
        </x14:conditionalFormatting>
        <x14:conditionalFormatting xmlns:xm="http://schemas.microsoft.com/office/excel/2006/main">
          <x14:cfRule type="dataBar" id="{D08EC1B1-CF57-446D-9530-E5411A735A99}">
            <x14:dataBar minLength="0" maxLength="100" negativeBarColorSameAsPositive="1" axisPosition="none">
              <x14:cfvo type="min"/>
              <x14:cfvo type="max"/>
            </x14:dataBar>
          </x14:cfRule>
          <xm:sqref>X12:X13</xm:sqref>
        </x14:conditionalFormatting>
        <x14:conditionalFormatting xmlns:xm="http://schemas.microsoft.com/office/excel/2006/main">
          <x14:cfRule type="dataBar" id="{BE87D94E-09E4-45A3-82D8-9463B7D5DD47}">
            <x14:dataBar minLength="0" maxLength="100" negativeBarColorSameAsPositive="1" axisPosition="none">
              <x14:cfvo type="min"/>
              <x14:cfvo type="max"/>
            </x14:dataBar>
          </x14:cfRule>
          <xm:sqref>Z12:Z13</xm:sqref>
        </x14:conditionalFormatting>
        <x14:conditionalFormatting xmlns:xm="http://schemas.microsoft.com/office/excel/2006/main">
          <x14:cfRule type="dataBar" id="{EAE8767B-FA5A-4858-B8B3-4F63EF6D802B}">
            <x14:dataBar minLength="0" maxLength="100" negativeBarColorSameAsPositive="1" axisPosition="none">
              <x14:cfvo type="min"/>
              <x14:cfvo type="max"/>
            </x14:dataBar>
          </x14:cfRule>
          <xm:sqref>T14:T15</xm:sqref>
        </x14:conditionalFormatting>
        <x14:conditionalFormatting xmlns:xm="http://schemas.microsoft.com/office/excel/2006/main">
          <x14:cfRule type="dataBar" id="{0EFF4F89-8A8B-458E-8E69-1C612142F939}">
            <x14:dataBar minLength="0" maxLength="100" negativeBarColorSameAsPositive="1" axisPosition="none">
              <x14:cfvo type="min"/>
              <x14:cfvo type="max"/>
            </x14:dataBar>
          </x14:cfRule>
          <xm:sqref>X14:X15</xm:sqref>
        </x14:conditionalFormatting>
        <x14:conditionalFormatting xmlns:xm="http://schemas.microsoft.com/office/excel/2006/main">
          <x14:cfRule type="dataBar" id="{B65F31D6-C03B-4F3D-9C8F-12BBE5BD66A9}">
            <x14:dataBar minLength="0" maxLength="100" negativeBarColorSameAsPositive="1" axisPosition="none">
              <x14:cfvo type="min"/>
              <x14:cfvo type="max"/>
            </x14:dataBar>
          </x14:cfRule>
          <xm:sqref>Z14:Z15</xm:sqref>
        </x14:conditionalFormatting>
        <x14:conditionalFormatting xmlns:xm="http://schemas.microsoft.com/office/excel/2006/main">
          <x14:cfRule type="dataBar" id="{DCB3683A-C0FE-4DBD-BF59-6822CDF9F269}">
            <x14:dataBar minLength="0" maxLength="100" negativeBarColorSameAsPositive="1" axisPosition="none">
              <x14:cfvo type="min"/>
              <x14:cfvo type="max"/>
            </x14:dataBar>
          </x14:cfRule>
          <xm:sqref>T14:T15</xm:sqref>
        </x14:conditionalFormatting>
        <x14:conditionalFormatting xmlns:xm="http://schemas.microsoft.com/office/excel/2006/main">
          <x14:cfRule type="dataBar" id="{E1688DDA-A1A3-47BA-AE68-788BE7BC0BC2}">
            <x14:dataBar minLength="0" maxLength="100" negativeBarColorSameAsPositive="1" axisPosition="none">
              <x14:cfvo type="min"/>
              <x14:cfvo type="max"/>
            </x14:dataBar>
          </x14:cfRule>
          <xm:sqref>X14:X15</xm:sqref>
        </x14:conditionalFormatting>
        <x14:conditionalFormatting xmlns:xm="http://schemas.microsoft.com/office/excel/2006/main">
          <x14:cfRule type="dataBar" id="{85821B40-59F7-4342-8063-E60714E1AB9B}">
            <x14:dataBar minLength="0" maxLength="100" negativeBarColorSameAsPositive="1" axisPosition="none">
              <x14:cfvo type="min"/>
              <x14:cfvo type="max"/>
            </x14:dataBar>
          </x14:cfRule>
          <xm:sqref>Z14:Z15</xm:sqref>
        </x14:conditionalFormatting>
        <x14:conditionalFormatting xmlns:xm="http://schemas.microsoft.com/office/excel/2006/main">
          <x14:cfRule type="dataBar" id="{254395E2-57F3-479B-9F0B-95C022CB1938}">
            <x14:dataBar minLength="0" maxLength="100" negativeBarColorSameAsPositive="1" axisPosition="none">
              <x14:cfvo type="min"/>
              <x14:cfvo type="max"/>
            </x14:dataBar>
          </x14:cfRule>
          <xm:sqref>J14:L14</xm:sqref>
        </x14:conditionalFormatting>
        <x14:conditionalFormatting xmlns:xm="http://schemas.microsoft.com/office/excel/2006/main">
          <x14:cfRule type="dataBar" id="{46829C1B-0389-4DD2-978C-52EFD29362BE}">
            <x14:dataBar minLength="0" maxLength="100" negativeBarColorSameAsPositive="1" axisPosition="none">
              <x14:cfvo type="min"/>
              <x14:cfvo type="max"/>
            </x14:dataBar>
          </x14:cfRule>
          <xm:sqref>A12:A13 A15</xm:sqref>
        </x14:conditionalFormatting>
        <x14:conditionalFormatting xmlns:xm="http://schemas.microsoft.com/office/excel/2006/main">
          <x14:cfRule type="dataBar" id="{F79289D0-A8A6-42AD-9484-E83F674BBF41}">
            <x14:dataBar minLength="0" maxLength="100" negativeBarColorSameAsPositive="1" axisPosition="none">
              <x14:cfvo type="min"/>
              <x14:cfvo type="max"/>
            </x14:dataBar>
          </x14:cfRule>
          <xm:sqref>J12:L13 J15:L15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xWindow="570" yWindow="263" count="1">
        <x14:dataValidation type="list" allowBlank="1" showInputMessage="1" showErrorMessage="1" xr:uid="{00000000-0002-0000-0300-000012000000}">
          <x14:formula1>
            <xm:f>'Factores de riesgo'!$C$4:$C$17</xm:f>
          </x14:formula1>
          <xm:sqref>B12:B15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7"/>
  <dimension ref="A1:L16"/>
  <sheetViews>
    <sheetView workbookViewId="0">
      <selection activeCell="G11" sqref="G11"/>
    </sheetView>
  </sheetViews>
  <sheetFormatPr baseColWidth="10" defaultRowHeight="15" x14ac:dyDescent="0.25"/>
  <cols>
    <col min="1" max="1" width="24.7109375" customWidth="1"/>
    <col min="2" max="2" width="7" hidden="1" customWidth="1"/>
    <col min="3" max="3" width="22" customWidth="1"/>
    <col min="4" max="4" width="6.28515625" hidden="1" customWidth="1"/>
    <col min="5" max="5" width="24.140625" customWidth="1"/>
    <col min="6" max="6" width="14.28515625" hidden="1" customWidth="1"/>
    <col min="7" max="7" width="21.28515625" customWidth="1"/>
    <col min="8" max="8" width="9.5703125" hidden="1" customWidth="1"/>
    <col min="9" max="9" width="18.7109375" customWidth="1"/>
    <col min="10" max="10" width="26.28515625" customWidth="1"/>
    <col min="11" max="11" width="21.85546875" customWidth="1"/>
    <col min="12" max="12" width="1.28515625" customWidth="1"/>
  </cols>
  <sheetData>
    <row r="1" spans="1:12" ht="22.5" customHeight="1" x14ac:dyDescent="0.25">
      <c r="A1" s="477"/>
      <c r="B1" s="478" t="s">
        <v>302</v>
      </c>
      <c r="C1" s="478"/>
      <c r="D1" s="478"/>
      <c r="E1" s="478"/>
      <c r="F1" s="478"/>
      <c r="G1" s="478"/>
      <c r="H1" s="478"/>
      <c r="I1" s="478"/>
      <c r="J1" s="482" t="s">
        <v>301</v>
      </c>
      <c r="K1" s="482"/>
      <c r="L1" s="482"/>
    </row>
    <row r="2" spans="1:12" ht="22.5" customHeight="1" x14ac:dyDescent="0.25">
      <c r="A2" s="477"/>
      <c r="B2" s="478"/>
      <c r="C2" s="478"/>
      <c r="D2" s="478"/>
      <c r="E2" s="478"/>
      <c r="F2" s="478"/>
      <c r="G2" s="478"/>
      <c r="H2" s="478"/>
      <c r="I2" s="478"/>
      <c r="J2" s="482"/>
      <c r="K2" s="482"/>
      <c r="L2" s="482"/>
    </row>
    <row r="3" spans="1:12" ht="22.5" customHeight="1" x14ac:dyDescent="0.25">
      <c r="A3" s="477"/>
      <c r="B3" s="478"/>
      <c r="C3" s="478"/>
      <c r="D3" s="478"/>
      <c r="E3" s="478"/>
      <c r="F3" s="478"/>
      <c r="G3" s="478"/>
      <c r="H3" s="478"/>
      <c r="I3" s="478"/>
      <c r="J3" s="483" t="s">
        <v>299</v>
      </c>
      <c r="K3" s="483"/>
      <c r="L3" s="483"/>
    </row>
    <row r="4" spans="1:12" ht="22.5" customHeight="1" x14ac:dyDescent="0.25">
      <c r="A4" s="477"/>
      <c r="B4" s="478"/>
      <c r="C4" s="478"/>
      <c r="D4" s="478"/>
      <c r="E4" s="478"/>
      <c r="F4" s="478"/>
      <c r="G4" s="478"/>
      <c r="H4" s="478"/>
      <c r="I4" s="478"/>
      <c r="J4" s="483" t="s">
        <v>300</v>
      </c>
      <c r="K4" s="483"/>
      <c r="L4" s="483"/>
    </row>
    <row r="5" spans="1:12" ht="15.75" x14ac:dyDescent="0.25">
      <c r="A5" s="427"/>
      <c r="B5" s="427"/>
      <c r="C5" s="347"/>
      <c r="D5" s="426"/>
      <c r="E5" s="426"/>
      <c r="F5" s="426"/>
      <c r="G5" s="426"/>
      <c r="H5" s="426"/>
      <c r="I5" s="426"/>
    </row>
    <row r="6" spans="1:12" ht="17.25" customHeight="1" thickBot="1" x14ac:dyDescent="0.3">
      <c r="A6" s="440"/>
      <c r="B6" s="440"/>
      <c r="C6" s="440"/>
      <c r="D6" s="440"/>
      <c r="E6" s="440"/>
      <c r="F6" s="440"/>
      <c r="G6" s="440"/>
      <c r="H6" s="440"/>
      <c r="I6" s="440"/>
    </row>
    <row r="7" spans="1:12" ht="80.25" customHeight="1" thickBot="1" x14ac:dyDescent="0.3">
      <c r="B7" s="275"/>
      <c r="C7" s="274" t="s">
        <v>251</v>
      </c>
      <c r="D7" s="166"/>
      <c r="E7" s="210" t="s">
        <v>252</v>
      </c>
      <c r="F7" s="277"/>
      <c r="G7" s="210" t="s">
        <v>197</v>
      </c>
      <c r="H7" s="210"/>
      <c r="I7" s="210" t="s">
        <v>271</v>
      </c>
      <c r="J7" s="167" t="s">
        <v>272</v>
      </c>
    </row>
    <row r="8" spans="1:12" ht="15.75" customHeight="1" x14ac:dyDescent="0.25">
      <c r="B8" s="438">
        <f>+'Componentes control interno'!E227</f>
        <v>1</v>
      </c>
      <c r="C8" s="432" t="str">
        <f>+'Componentes control interno'!F227</f>
        <v>ADECUADO</v>
      </c>
      <c r="D8" s="441">
        <f>+AVERAGE('Valoración Riesgos y Controles'!AB12:AB15)</f>
        <v>1.5750000000000002</v>
      </c>
      <c r="E8" s="434" t="str">
        <f>IF(ISERROR(D8),"SIN VALORES",IF(D8&gt;2,"INEFICIENTE",IF(AND(D8&gt;1,D8&lt;=2),"PARCIALMENTE ADECUADO",IF(AND(D8&gt;=0,D8&lt;=1),"EFICIENTE"))))</f>
        <v>PARCIALMENTE ADECUADO</v>
      </c>
      <c r="F8" s="443">
        <f>+AVERAGE('Valoración Riesgos y Controles'!AD12:AD15)</f>
        <v>6.9749999999999996</v>
      </c>
      <c r="G8" s="436" t="str">
        <f>IF(ISERROR(F8),"SIN VALORES",IF(AND(F8&gt;=0,F8&lt;=3),"BAJO",IF(AND(F8&gt;=3.1,F8&lt;=6),"MEDIO",IF(F8&gt;6,"ALTO",""))))</f>
        <v>ALTO</v>
      </c>
      <c r="H8" s="443">
        <f>+AVERAGE('Valoración Riesgos y Controles'!AL12:AL15)</f>
        <v>2.6</v>
      </c>
      <c r="I8" s="428" t="str">
        <f>IF(ISERROR(H8),"SIN VALORES",IF(H8&gt;2,"INEFICAZ",IF(AND(H8&gt;1,H8&lt;=2),"CON DEFICIENCIAS",IF(AND(H8&gt;=0,H8&lt;=1),"EFICAZ"))))</f>
        <v>INEFICAZ</v>
      </c>
      <c r="J8" s="273">
        <f>SUM((D8*0.2),(B8*0.1),(H8*0.7))</f>
        <v>2.2349999999999999</v>
      </c>
    </row>
    <row r="9" spans="1:12" ht="17.25" customHeight="1" thickBot="1" x14ac:dyDescent="0.3">
      <c r="B9" s="439"/>
      <c r="C9" s="433"/>
      <c r="D9" s="442"/>
      <c r="E9" s="435"/>
      <c r="F9" s="444"/>
      <c r="G9" s="437"/>
      <c r="H9" s="444"/>
      <c r="I9" s="429"/>
      <c r="J9" s="276" t="str">
        <f>IF(AND(J8&gt;=0,J8&lt;=1.5),"EFICIENTE",IF(AND(J8&gt;1.5,J8&lt;=2),"CON DEFICIENCIAS",IF(J8&gt;2,"INEFICIENTE","ERROR EN EL CALCULO")))</f>
        <v>INEFICIENTE</v>
      </c>
    </row>
    <row r="10" spans="1:12" x14ac:dyDescent="0.25">
      <c r="G10" s="267"/>
    </row>
    <row r="11" spans="1:12" ht="15.75" thickBot="1" x14ac:dyDescent="0.3">
      <c r="G11" s="267"/>
    </row>
    <row r="12" spans="1:12" ht="16.5" thickBot="1" x14ac:dyDescent="0.3">
      <c r="J12" s="430" t="s">
        <v>208</v>
      </c>
      <c r="K12" s="431"/>
    </row>
    <row r="13" spans="1:12" ht="15.75" thickBot="1" x14ac:dyDescent="0.3">
      <c r="J13" s="154" t="s">
        <v>203</v>
      </c>
      <c r="K13" s="155" t="s">
        <v>19</v>
      </c>
    </row>
    <row r="14" spans="1:12" ht="18" customHeight="1" thickBot="1" x14ac:dyDescent="0.3">
      <c r="J14" s="156" t="s">
        <v>204</v>
      </c>
      <c r="K14" s="157" t="s">
        <v>205</v>
      </c>
    </row>
    <row r="15" spans="1:12" ht="18" customHeight="1" thickBot="1" x14ac:dyDescent="0.3">
      <c r="J15" s="158" t="s">
        <v>206</v>
      </c>
      <c r="K15" s="159" t="s">
        <v>20</v>
      </c>
    </row>
    <row r="16" spans="1:12" ht="18" customHeight="1" x14ac:dyDescent="0.25"/>
  </sheetData>
  <mergeCells count="17">
    <mergeCell ref="A1:A4"/>
    <mergeCell ref="J1:L2"/>
    <mergeCell ref="J3:L3"/>
    <mergeCell ref="J4:L4"/>
    <mergeCell ref="B1:I4"/>
    <mergeCell ref="D5:I5"/>
    <mergeCell ref="A5:B5"/>
    <mergeCell ref="I8:I9"/>
    <mergeCell ref="J12:K12"/>
    <mergeCell ref="C8:C9"/>
    <mergeCell ref="E8:E9"/>
    <mergeCell ref="G8:G9"/>
    <mergeCell ref="B8:B9"/>
    <mergeCell ref="A6:I6"/>
    <mergeCell ref="D8:D9"/>
    <mergeCell ref="F8:F9"/>
    <mergeCell ref="H8:H9"/>
  </mergeCells>
  <conditionalFormatting sqref="G8">
    <cfRule type="cellIs" dxfId="25" priority="52" operator="equal">
      <formula>"ERROR"</formula>
    </cfRule>
    <cfRule type="cellIs" dxfId="24" priority="53" operator="equal">
      <formula>"ALTO"</formula>
    </cfRule>
    <cfRule type="cellIs" dxfId="23" priority="54" operator="equal">
      <formula>"MEDIO"</formula>
    </cfRule>
    <cfRule type="cellIs" dxfId="22" priority="55" operator="equal">
      <formula>"BAJO"</formula>
    </cfRule>
  </conditionalFormatting>
  <conditionalFormatting sqref="J9">
    <cfRule type="cellIs" dxfId="21" priority="49" operator="equal">
      <formula>"INEFICIENTE"</formula>
    </cfRule>
    <cfRule type="cellIs" dxfId="20" priority="50" operator="equal">
      <formula>"CON DEFICIENCIAS"</formula>
    </cfRule>
    <cfRule type="cellIs" dxfId="19" priority="51" operator="equal">
      <formula>"EFICIENTE"</formula>
    </cfRule>
  </conditionalFormatting>
  <conditionalFormatting sqref="I8">
    <cfRule type="cellIs" dxfId="18" priority="46" operator="equal">
      <formula>"INEFICAZ"</formula>
    </cfRule>
    <cfRule type="cellIs" dxfId="17" priority="47" operator="equal">
      <formula>"CON DEFICIENCIAS"</formula>
    </cfRule>
    <cfRule type="cellIs" dxfId="16" priority="48" operator="equal">
      <formula>"EFICAZ"</formula>
    </cfRule>
  </conditionalFormatting>
  <conditionalFormatting sqref="E8">
    <cfRule type="cellIs" dxfId="15" priority="43" operator="equal">
      <formula>"INEFICIENTE"</formula>
    </cfRule>
    <cfRule type="cellIs" dxfId="14" priority="44" operator="equal">
      <formula>"PARCIALMENTE ADECUADO"</formula>
    </cfRule>
    <cfRule type="cellIs" dxfId="13" priority="45" operator="equal">
      <formula>"EFICIENTE"</formula>
    </cfRule>
    <cfRule type="expression" dxfId="12" priority="56" stopIfTrue="1">
      <formula>NOT(ISERROR(SEARCH("INADE",E8)))</formula>
    </cfRule>
  </conditionalFormatting>
  <conditionalFormatting sqref="J9">
    <cfRule type="containsText" dxfId="11" priority="26" stopIfTrue="1" operator="containsText" text="INEFECTIVO">
      <formula>NOT(ISERROR(SEARCH("INEFECTIVO",J9)))</formula>
    </cfRule>
    <cfRule type="containsText" dxfId="10" priority="27" stopIfTrue="1" operator="containsText" text="EFECTIVO">
      <formula>NOT(ISERROR(SEARCH("EFECTIVO",J9)))</formula>
    </cfRule>
    <cfRule type="cellIs" dxfId="9" priority="42" operator="equal">
      <formula>"ERROR EN EL CALCULO"</formula>
    </cfRule>
  </conditionalFormatting>
  <conditionalFormatting sqref="D5 A6">
    <cfRule type="colorScale" priority="41">
      <colorScale>
        <cfvo type="min"/>
        <cfvo type="max"/>
        <color rgb="FF63BE7B"/>
        <color rgb="FFFCFCFF"/>
      </colorScale>
    </cfRule>
  </conditionalFormatting>
  <conditionalFormatting sqref="C8">
    <cfRule type="containsText" dxfId="8" priority="4" stopIfTrue="1" operator="containsText" text="ADECUADO">
      <formula>NOT(ISERROR(SEARCH("ADECUADO",C8)))</formula>
    </cfRule>
    <cfRule type="containsText" dxfId="7" priority="5" stopIfTrue="1" operator="containsText" text="INADECUADO">
      <formula>NOT(ISERROR(SEARCH("INADECUADO",C8)))</formula>
    </cfRule>
    <cfRule type="containsText" dxfId="6" priority="6" stopIfTrue="1" operator="containsText" text="INEFICIENTE">
      <formula>NOT(ISERROR(SEARCH("INEFICIENTE",C8)))</formula>
    </cfRule>
    <cfRule type="containsText" dxfId="5" priority="7" stopIfTrue="1" operator="containsText" text="EFICIENTE">
      <formula>NOT(ISERROR(SEARCH("EFICIENTE",C8)))</formula>
    </cfRule>
    <cfRule type="containsText" dxfId="4" priority="8" stopIfTrue="1" operator="containsText" text="PARCIALMENTE ADECUADO">
      <formula>NOT(ISERROR(SEARCH("PARCIALMENTE ADECUADO",C8)))</formula>
    </cfRule>
    <cfRule type="containsText" dxfId="3" priority="9" stopIfTrue="1" operator="containsText" text="INEFICAZ">
      <formula>NOT(ISERROR(SEARCH("INEFICAZ",C8)))</formula>
    </cfRule>
    <cfRule type="containsText" dxfId="2" priority="10" stopIfTrue="1" operator="containsText" text="EFICAZ">
      <formula>NOT(ISERROR(SEARCH("EFICAZ",C8)))</formula>
    </cfRule>
    <cfRule type="containsText" dxfId="1" priority="11" stopIfTrue="1" operator="containsText" text="CON DEFICIENCIAS">
      <formula>NOT(ISERROR(SEARCH("CON DEFICIENCIAS",C8)))</formula>
    </cfRule>
  </conditionalFormatting>
  <conditionalFormatting sqref="C8">
    <cfRule type="containsText" dxfId="0" priority="1" stopIfTrue="1" operator="containsText" text="INADECUADO">
      <formula>NOT(ISERROR(SEARCH("INADECUADO",C8)))</formula>
    </cfRule>
  </conditionalFormatting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5"/>
  <dimension ref="A1:S96"/>
  <sheetViews>
    <sheetView topLeftCell="A13" zoomScale="90" zoomScaleNormal="90" workbookViewId="0">
      <selection activeCell="C31" sqref="C31"/>
    </sheetView>
  </sheetViews>
  <sheetFormatPr baseColWidth="10" defaultColWidth="11.42578125" defaultRowHeight="15" x14ac:dyDescent="0.25"/>
  <cols>
    <col min="1" max="1" width="24.85546875" style="16" customWidth="1"/>
    <col min="2" max="2" width="17.28515625" style="16" customWidth="1"/>
    <col min="3" max="3" width="18.5703125" style="16" customWidth="1"/>
    <col min="4" max="4" width="14.28515625" style="16" bestFit="1" customWidth="1"/>
    <col min="5" max="5" width="14.7109375" style="16" customWidth="1"/>
    <col min="6" max="6" width="13.5703125" style="16" customWidth="1"/>
    <col min="7" max="7" width="11.42578125" style="16"/>
    <col min="8" max="8" width="17.28515625" style="16" customWidth="1"/>
    <col min="9" max="9" width="11.42578125" style="16"/>
    <col min="10" max="10" width="14.42578125" style="16" customWidth="1"/>
    <col min="11" max="11" width="13.28515625" style="16" customWidth="1"/>
    <col min="12" max="12" width="36.85546875" style="16" customWidth="1"/>
    <col min="13" max="13" width="5.5703125" style="16" customWidth="1"/>
    <col min="14" max="14" width="18.7109375" style="16" customWidth="1"/>
    <col min="15" max="15" width="15.85546875" style="16" customWidth="1"/>
    <col min="16" max="16384" width="11.42578125" style="16"/>
  </cols>
  <sheetData>
    <row r="1" spans="1:19" x14ac:dyDescent="0.25">
      <c r="A1" s="60" t="s">
        <v>23</v>
      </c>
    </row>
    <row r="3" spans="1:19" x14ac:dyDescent="0.25">
      <c r="A3" s="61"/>
      <c r="B3" s="61"/>
      <c r="C3" s="452" t="s">
        <v>24</v>
      </c>
      <c r="D3" s="453"/>
      <c r="E3" s="453"/>
    </row>
    <row r="4" spans="1:19" ht="48" customHeight="1" x14ac:dyDescent="0.25">
      <c r="A4" s="61"/>
      <c r="B4" s="61"/>
      <c r="C4" s="62" t="s">
        <v>36</v>
      </c>
      <c r="D4" s="62" t="s">
        <v>37</v>
      </c>
      <c r="E4" s="62" t="s">
        <v>38</v>
      </c>
      <c r="G4" s="3"/>
      <c r="H4" s="3"/>
      <c r="I4" s="3"/>
    </row>
    <row r="5" spans="1:19" x14ac:dyDescent="0.25">
      <c r="A5" s="455" t="s">
        <v>25</v>
      </c>
      <c r="B5" s="11" t="s">
        <v>33</v>
      </c>
      <c r="C5" s="4">
        <v>3</v>
      </c>
      <c r="D5" s="121">
        <v>6</v>
      </c>
      <c r="E5" s="121">
        <v>9</v>
      </c>
      <c r="F5" s="3"/>
    </row>
    <row r="6" spans="1:19" x14ac:dyDescent="0.25">
      <c r="A6" s="455"/>
      <c r="B6" s="12" t="s">
        <v>34</v>
      </c>
      <c r="C6" s="5">
        <v>2</v>
      </c>
      <c r="D6" s="6">
        <v>4</v>
      </c>
      <c r="E6" s="121">
        <v>6</v>
      </c>
      <c r="F6" s="3"/>
    </row>
    <row r="7" spans="1:19" ht="20.25" customHeight="1" x14ac:dyDescent="0.25">
      <c r="A7" s="455"/>
      <c r="B7" s="12" t="s">
        <v>35</v>
      </c>
      <c r="C7" s="5">
        <v>1</v>
      </c>
      <c r="D7" s="7">
        <v>2</v>
      </c>
      <c r="E7" s="6">
        <v>3</v>
      </c>
      <c r="F7" s="3"/>
    </row>
    <row r="9" spans="1:19" ht="15.75" thickBot="1" x14ac:dyDescent="0.3">
      <c r="A9" s="63" t="s">
        <v>26</v>
      </c>
    </row>
    <row r="10" spans="1:19" x14ac:dyDescent="0.25">
      <c r="A10" s="17" t="s">
        <v>12</v>
      </c>
      <c r="B10" s="18" t="s">
        <v>27</v>
      </c>
      <c r="C10" s="18"/>
      <c r="D10" s="19"/>
      <c r="E10" s="3"/>
      <c r="F10" s="106"/>
    </row>
    <row r="11" spans="1:19" x14ac:dyDescent="0.25">
      <c r="A11" s="65" t="s">
        <v>13</v>
      </c>
      <c r="B11" s="66" t="s">
        <v>28</v>
      </c>
      <c r="C11" s="66"/>
      <c r="D11" s="67"/>
      <c r="E11" s="3"/>
      <c r="F11" s="106"/>
      <c r="J11" s="16" t="str">
        <f>+IF(H11="","",IF(I11="","",IF(H11=' RIESGOS Y CONTROLES'!B12,IF(I11=' RIESGOS Y CONTROLES'!B12,"MENOR DE 3",IF(I11=' RIESGOS Y CONTROLES'!B12,"MENOR DE 3",IF(I11=' RIESGOS Y CONTROLES'!B11,"MENOR DE 6 MAYOR O IGUAL A 3"))),IF(H11=' RIESGOS Y CONTROLES'!B12,IF(I11=' RIESGOS Y CONTROLES'!B12,"MENOR DE 3",IF(H11=' RIESGOS Y CONTROLES'!B11,"MENOR DE 6 MAYOR O IGUAL A 3",IF(H11=' RIESGOS Y CONTROLES'!B10,"IGUAL O MAYOR A 6"))),IF(H11=' RIESGOS Y CONTROLES'!B11,IF(I11=[1]Listas!$I$5,"MENOR DE 6 MAYOR O IGUAL A 3",IF(IH=' RIESGOS Y CONTROLES'!B10,"",IF(F8=[1]Listas!$I$7,"Alto",""))))))))</f>
        <v/>
      </c>
    </row>
    <row r="12" spans="1:19" ht="15.75" thickBot="1" x14ac:dyDescent="0.3">
      <c r="A12" s="68" t="s">
        <v>14</v>
      </c>
      <c r="B12" s="69" t="s">
        <v>29</v>
      </c>
      <c r="C12" s="69"/>
      <c r="D12" s="70"/>
      <c r="E12" s="3"/>
      <c r="F12" s="106"/>
    </row>
    <row r="14" spans="1:19" ht="15.75" thickBot="1" x14ac:dyDescent="0.3">
      <c r="A14" s="60" t="s">
        <v>30</v>
      </c>
    </row>
    <row r="15" spans="1:19" ht="30" x14ac:dyDescent="0.25">
      <c r="A15" s="58" t="s">
        <v>96</v>
      </c>
      <c r="B15" s="109" t="s">
        <v>128</v>
      </c>
      <c r="C15" s="109" t="s">
        <v>142</v>
      </c>
      <c r="D15" s="461" t="s">
        <v>125</v>
      </c>
      <c r="E15" s="462"/>
      <c r="H15" s="63"/>
    </row>
    <row r="16" spans="1:19" x14ac:dyDescent="0.25">
      <c r="A16" s="59">
        <v>3</v>
      </c>
      <c r="B16" s="1" t="s">
        <v>7</v>
      </c>
      <c r="C16" s="1">
        <v>3</v>
      </c>
      <c r="D16" s="107">
        <f t="shared" ref="D16:D21" si="0">A16+C16</f>
        <v>6</v>
      </c>
      <c r="E16" s="107" t="s">
        <v>126</v>
      </c>
      <c r="F16" s="8"/>
      <c r="H16" s="86"/>
      <c r="I16" s="86"/>
      <c r="J16" s="86"/>
      <c r="K16" s="86"/>
      <c r="L16" s="86"/>
      <c r="S16" s="64"/>
    </row>
    <row r="17" spans="1:19" x14ac:dyDescent="0.25">
      <c r="A17" s="59">
        <v>3</v>
      </c>
      <c r="B17" s="1" t="s">
        <v>8</v>
      </c>
      <c r="C17" s="1">
        <v>0</v>
      </c>
      <c r="D17" s="85">
        <f t="shared" si="0"/>
        <v>3</v>
      </c>
      <c r="E17" s="88" t="s">
        <v>12</v>
      </c>
      <c r="F17" s="53"/>
      <c r="H17" s="55"/>
      <c r="I17" s="55"/>
      <c r="J17" s="55"/>
      <c r="K17" s="55"/>
      <c r="L17" s="82"/>
    </row>
    <row r="18" spans="1:19" x14ac:dyDescent="0.25">
      <c r="A18" s="59">
        <v>2</v>
      </c>
      <c r="B18" s="1" t="s">
        <v>7</v>
      </c>
      <c r="C18" s="1">
        <v>3</v>
      </c>
      <c r="D18" s="107">
        <f t="shared" si="0"/>
        <v>5</v>
      </c>
      <c r="E18" s="107" t="s">
        <v>126</v>
      </c>
      <c r="F18" s="53"/>
      <c r="H18" s="55"/>
      <c r="I18" s="55"/>
      <c r="J18" s="55"/>
      <c r="K18" s="55"/>
      <c r="L18" s="82"/>
    </row>
    <row r="19" spans="1:19" x14ac:dyDescent="0.25">
      <c r="A19" s="59">
        <v>2</v>
      </c>
      <c r="B19" s="1" t="s">
        <v>8</v>
      </c>
      <c r="C19" s="1">
        <v>0</v>
      </c>
      <c r="D19" s="84">
        <f t="shared" si="0"/>
        <v>2</v>
      </c>
      <c r="E19" s="108" t="s">
        <v>13</v>
      </c>
      <c r="F19" s="53"/>
      <c r="H19" s="55"/>
      <c r="I19" s="55"/>
      <c r="J19" s="55"/>
      <c r="K19" s="55"/>
      <c r="L19" s="82"/>
    </row>
    <row r="20" spans="1:19" x14ac:dyDescent="0.25">
      <c r="A20" s="59">
        <v>1</v>
      </c>
      <c r="B20" s="1" t="s">
        <v>7</v>
      </c>
      <c r="C20" s="1">
        <v>3</v>
      </c>
      <c r="D20" s="107">
        <f t="shared" si="0"/>
        <v>4</v>
      </c>
      <c r="E20" s="107" t="s">
        <v>126</v>
      </c>
      <c r="F20" s="53"/>
      <c r="H20" s="55"/>
      <c r="I20" s="55"/>
      <c r="J20" s="55"/>
      <c r="K20" s="55"/>
      <c r="L20" s="82"/>
      <c r="S20" s="64"/>
    </row>
    <row r="21" spans="1:19" x14ac:dyDescent="0.25">
      <c r="A21" s="59">
        <v>1</v>
      </c>
      <c r="B21" s="1" t="s">
        <v>8</v>
      </c>
      <c r="C21" s="1">
        <v>0</v>
      </c>
      <c r="D21" s="77">
        <f t="shared" si="0"/>
        <v>1</v>
      </c>
      <c r="E21" s="56" t="s">
        <v>14</v>
      </c>
      <c r="F21" s="53"/>
      <c r="H21" s="82"/>
      <c r="I21" s="82"/>
      <c r="J21" s="82"/>
      <c r="K21" s="82"/>
      <c r="L21" s="82"/>
    </row>
    <row r="22" spans="1:19" x14ac:dyDescent="0.25">
      <c r="H22" s="72"/>
      <c r="I22" s="53"/>
      <c r="J22" s="53"/>
      <c r="K22" s="55"/>
      <c r="L22" s="72"/>
      <c r="M22" s="54"/>
      <c r="N22" s="55"/>
      <c r="O22" s="55"/>
      <c r="P22" s="55"/>
      <c r="Q22" s="81"/>
      <c r="R22" s="55"/>
      <c r="S22" s="82"/>
    </row>
    <row r="23" spans="1:19" x14ac:dyDescent="0.25">
      <c r="A23" s="63" t="s">
        <v>26</v>
      </c>
      <c r="H23" s="72"/>
      <c r="I23" s="53"/>
      <c r="J23" s="53"/>
      <c r="K23" s="55"/>
      <c r="L23" s="72"/>
      <c r="M23" s="54"/>
      <c r="N23" s="55"/>
      <c r="O23" s="55"/>
      <c r="P23" s="83"/>
      <c r="Q23" s="81"/>
      <c r="R23" s="55"/>
      <c r="S23" s="82"/>
    </row>
    <row r="24" spans="1:19" x14ac:dyDescent="0.25">
      <c r="A24" s="73" t="s">
        <v>69</v>
      </c>
      <c r="B24" s="459" t="s">
        <v>145</v>
      </c>
      <c r="C24" s="459"/>
      <c r="D24" s="459"/>
      <c r="E24" s="459"/>
      <c r="G24" s="87"/>
      <c r="H24" s="82"/>
      <c r="N24" s="82"/>
      <c r="O24" s="82"/>
      <c r="P24" s="82"/>
      <c r="Q24" s="82"/>
      <c r="R24" s="82"/>
      <c r="S24" s="82"/>
    </row>
    <row r="25" spans="1:19" x14ac:dyDescent="0.25">
      <c r="A25" s="74" t="s">
        <v>12</v>
      </c>
      <c r="B25" s="460" t="s">
        <v>143</v>
      </c>
      <c r="C25" s="460"/>
      <c r="D25" s="460"/>
      <c r="E25" s="460"/>
      <c r="G25" s="87"/>
      <c r="H25" s="82"/>
    </row>
    <row r="26" spans="1:19" x14ac:dyDescent="0.25">
      <c r="A26" s="75" t="s">
        <v>13</v>
      </c>
      <c r="B26" s="460" t="s">
        <v>144</v>
      </c>
      <c r="C26" s="460"/>
      <c r="D26" s="460"/>
      <c r="E26" s="460"/>
      <c r="G26" s="87"/>
      <c r="H26" s="87"/>
    </row>
    <row r="27" spans="1:19" x14ac:dyDescent="0.25">
      <c r="A27" s="76" t="s">
        <v>14</v>
      </c>
      <c r="B27" s="460" t="s">
        <v>31</v>
      </c>
      <c r="C27" s="460"/>
      <c r="D27" s="460"/>
      <c r="E27" s="460"/>
      <c r="G27" s="87"/>
      <c r="H27" s="87"/>
    </row>
    <row r="28" spans="1:19" x14ac:dyDescent="0.25">
      <c r="H28" s="87"/>
    </row>
    <row r="29" spans="1:19" x14ac:dyDescent="0.25">
      <c r="H29" s="82"/>
      <c r="I29" s="82"/>
      <c r="J29" s="82"/>
      <c r="K29" s="82"/>
      <c r="L29" s="82"/>
      <c r="M29" s="82"/>
      <c r="N29" s="82"/>
    </row>
    <row r="30" spans="1:19" x14ac:dyDescent="0.25">
      <c r="A30" s="63" t="s">
        <v>186</v>
      </c>
      <c r="H30" s="82"/>
      <c r="I30" s="82"/>
      <c r="J30" s="82"/>
      <c r="K30" s="82"/>
      <c r="L30" s="82"/>
      <c r="M30" s="82"/>
      <c r="N30" s="82"/>
    </row>
    <row r="31" spans="1:19" ht="25.5" x14ac:dyDescent="0.25">
      <c r="A31" s="47" t="s">
        <v>161</v>
      </c>
      <c r="B31" s="47" t="s">
        <v>63</v>
      </c>
      <c r="C31" s="47" t="s">
        <v>64</v>
      </c>
      <c r="D31" s="47" t="s">
        <v>66</v>
      </c>
      <c r="E31" s="47" t="s">
        <v>65</v>
      </c>
      <c r="F31" s="47" t="s">
        <v>67</v>
      </c>
      <c r="G31" s="47" t="s">
        <v>68</v>
      </c>
      <c r="H31" s="113"/>
    </row>
    <row r="32" spans="1:19" x14ac:dyDescent="0.25">
      <c r="A32" s="78" t="s">
        <v>147</v>
      </c>
      <c r="B32" s="1">
        <v>1</v>
      </c>
      <c r="C32" s="1"/>
      <c r="D32" s="1"/>
      <c r="E32" s="1"/>
      <c r="F32" s="1"/>
      <c r="G32" s="1"/>
    </row>
    <row r="33" spans="1:8" x14ac:dyDescent="0.25">
      <c r="A33" s="78" t="s">
        <v>148</v>
      </c>
      <c r="B33" s="1">
        <v>2</v>
      </c>
      <c r="C33" s="1"/>
      <c r="D33" s="1"/>
      <c r="E33" s="1"/>
      <c r="F33" s="1"/>
      <c r="G33" s="1"/>
      <c r="H33" s="112"/>
    </row>
    <row r="34" spans="1:8" x14ac:dyDescent="0.25">
      <c r="A34" s="78" t="s">
        <v>149</v>
      </c>
      <c r="B34" s="1">
        <v>2.5</v>
      </c>
      <c r="C34" s="1"/>
      <c r="D34" s="1"/>
      <c r="E34" s="1"/>
      <c r="F34" s="1"/>
      <c r="G34" s="1"/>
      <c r="H34" s="112"/>
    </row>
    <row r="35" spans="1:8" x14ac:dyDescent="0.25">
      <c r="A35" s="78" t="s">
        <v>150</v>
      </c>
      <c r="B35" s="1">
        <v>3</v>
      </c>
      <c r="C35" s="1"/>
      <c r="D35" s="1"/>
      <c r="E35" s="1"/>
      <c r="F35" s="1"/>
      <c r="G35" s="1"/>
      <c r="H35" s="112"/>
    </row>
    <row r="36" spans="1:8" x14ac:dyDescent="0.25">
      <c r="A36" s="78" t="s">
        <v>151</v>
      </c>
      <c r="B36" s="1"/>
      <c r="C36" s="1">
        <v>1</v>
      </c>
      <c r="D36" s="1"/>
      <c r="E36" s="1"/>
      <c r="F36" s="1"/>
      <c r="G36" s="1"/>
      <c r="H36" s="112"/>
    </row>
    <row r="37" spans="1:8" x14ac:dyDescent="0.25">
      <c r="A37" s="78" t="s">
        <v>190</v>
      </c>
      <c r="B37" s="1"/>
      <c r="C37" s="1">
        <v>2</v>
      </c>
      <c r="D37" s="1"/>
      <c r="E37" s="1"/>
      <c r="F37" s="1"/>
      <c r="G37" s="1"/>
      <c r="H37" s="112"/>
    </row>
    <row r="38" spans="1:8" x14ac:dyDescent="0.25">
      <c r="A38" s="78" t="s">
        <v>152</v>
      </c>
      <c r="B38" s="1"/>
      <c r="C38" s="1">
        <v>3</v>
      </c>
      <c r="D38" s="1"/>
      <c r="E38" s="1"/>
      <c r="F38" s="1"/>
      <c r="G38" s="1"/>
      <c r="H38" s="112"/>
    </row>
    <row r="39" spans="1:8" x14ac:dyDescent="0.25">
      <c r="A39" s="78" t="s">
        <v>153</v>
      </c>
      <c r="B39" s="1"/>
      <c r="C39" s="1"/>
      <c r="D39" s="1">
        <v>1</v>
      </c>
      <c r="E39" s="1"/>
      <c r="F39" s="1"/>
      <c r="G39" s="1"/>
      <c r="H39" s="112"/>
    </row>
    <row r="40" spans="1:8" x14ac:dyDescent="0.25">
      <c r="A40" s="78" t="s">
        <v>154</v>
      </c>
      <c r="B40" s="1"/>
      <c r="C40" s="1"/>
      <c r="D40" s="1">
        <v>3</v>
      </c>
      <c r="E40" s="1"/>
      <c r="F40" s="1"/>
      <c r="G40" s="1"/>
      <c r="H40" s="112"/>
    </row>
    <row r="41" spans="1:8" x14ac:dyDescent="0.25">
      <c r="A41" s="78" t="s">
        <v>155</v>
      </c>
      <c r="B41" s="1"/>
      <c r="C41" s="1"/>
      <c r="D41" s="1"/>
      <c r="E41" s="1">
        <v>1</v>
      </c>
      <c r="F41" s="1"/>
      <c r="G41" s="1"/>
      <c r="H41" s="112"/>
    </row>
    <row r="42" spans="1:8" x14ac:dyDescent="0.25">
      <c r="A42" s="78" t="s">
        <v>156</v>
      </c>
      <c r="B42" s="1"/>
      <c r="C42" s="1"/>
      <c r="D42" s="1"/>
      <c r="E42" s="1">
        <v>3</v>
      </c>
      <c r="F42" s="1"/>
      <c r="G42" s="1"/>
      <c r="H42" s="112"/>
    </row>
    <row r="43" spans="1:8" x14ac:dyDescent="0.25">
      <c r="A43" s="78" t="s">
        <v>157</v>
      </c>
      <c r="B43" s="1"/>
      <c r="C43" s="1"/>
      <c r="D43" s="1"/>
      <c r="E43" s="1"/>
      <c r="F43" s="1">
        <v>1</v>
      </c>
      <c r="G43" s="1"/>
      <c r="H43" s="112"/>
    </row>
    <row r="44" spans="1:8" x14ac:dyDescent="0.25">
      <c r="A44" s="78" t="s">
        <v>158</v>
      </c>
      <c r="B44" s="1"/>
      <c r="C44" s="1"/>
      <c r="D44" s="1"/>
      <c r="E44" s="1"/>
      <c r="F44" s="1">
        <v>3</v>
      </c>
      <c r="G44" s="1"/>
      <c r="H44" s="112"/>
    </row>
    <row r="45" spans="1:8" x14ac:dyDescent="0.25">
      <c r="A45" s="78" t="s">
        <v>159</v>
      </c>
      <c r="B45" s="1"/>
      <c r="C45" s="1"/>
      <c r="D45" s="1"/>
      <c r="E45" s="1"/>
      <c r="F45" s="1"/>
      <c r="G45" s="1">
        <v>1</v>
      </c>
      <c r="H45" s="112"/>
    </row>
    <row r="46" spans="1:8" x14ac:dyDescent="0.25">
      <c r="A46" s="78" t="s">
        <v>160</v>
      </c>
      <c r="B46" s="1"/>
      <c r="C46" s="1"/>
      <c r="D46" s="1"/>
      <c r="E46" s="1"/>
      <c r="F46" s="1"/>
      <c r="G46" s="1">
        <v>3</v>
      </c>
      <c r="H46" s="112"/>
    </row>
    <row r="47" spans="1:8" x14ac:dyDescent="0.25">
      <c r="A47" s="72"/>
      <c r="B47" s="53"/>
      <c r="C47" s="53"/>
      <c r="D47" s="53"/>
      <c r="E47" s="53"/>
      <c r="F47" s="53"/>
      <c r="G47" s="53"/>
      <c r="H47" s="112"/>
    </row>
    <row r="48" spans="1:8" x14ac:dyDescent="0.25">
      <c r="A48" s="63" t="s">
        <v>26</v>
      </c>
      <c r="F48" s="53"/>
      <c r="G48" s="53"/>
      <c r="H48" s="112"/>
    </row>
    <row r="49" spans="1:8" x14ac:dyDescent="0.25">
      <c r="A49" s="120" t="s">
        <v>150</v>
      </c>
      <c r="B49" s="447" t="s">
        <v>162</v>
      </c>
      <c r="C49" s="448"/>
      <c r="D49" s="448"/>
      <c r="E49" s="449"/>
      <c r="F49" s="53"/>
      <c r="G49" s="53"/>
      <c r="H49" s="112"/>
    </row>
    <row r="50" spans="1:8" x14ac:dyDescent="0.25">
      <c r="A50" s="78" t="s">
        <v>170</v>
      </c>
      <c r="B50" s="446" t="s">
        <v>164</v>
      </c>
      <c r="C50" s="446"/>
      <c r="D50" s="446"/>
      <c r="E50" s="446"/>
      <c r="F50" s="53"/>
      <c r="G50" s="53"/>
      <c r="H50" s="112"/>
    </row>
    <row r="51" spans="1:8" x14ac:dyDescent="0.25">
      <c r="A51" s="78" t="s">
        <v>163</v>
      </c>
      <c r="B51" s="463" t="s">
        <v>165</v>
      </c>
      <c r="C51" s="463"/>
      <c r="D51" s="463"/>
      <c r="E51" s="463"/>
      <c r="F51" s="53"/>
      <c r="G51" s="53"/>
      <c r="H51" s="112"/>
    </row>
    <row r="52" spans="1:8" x14ac:dyDescent="0.25">
      <c r="A52" s="78" t="s">
        <v>171</v>
      </c>
      <c r="B52" s="445" t="s">
        <v>166</v>
      </c>
      <c r="C52" s="445"/>
      <c r="D52" s="445"/>
      <c r="E52" s="445"/>
      <c r="F52" s="53"/>
      <c r="G52" s="53"/>
      <c r="H52" s="112"/>
    </row>
    <row r="53" spans="1:8" x14ac:dyDescent="0.25">
      <c r="A53" s="82"/>
      <c r="B53" s="116"/>
      <c r="C53" s="116"/>
      <c r="D53" s="116"/>
      <c r="E53" s="116"/>
      <c r="F53" s="53"/>
      <c r="G53" s="53"/>
      <c r="H53" s="112"/>
    </row>
    <row r="54" spans="1:8" x14ac:dyDescent="0.25">
      <c r="A54" s="60" t="s">
        <v>32</v>
      </c>
      <c r="G54" s="53"/>
      <c r="H54" s="112"/>
    </row>
    <row r="55" spans="1:8" x14ac:dyDescent="0.25">
      <c r="C55" s="454" t="s">
        <v>127</v>
      </c>
      <c r="D55" s="454"/>
      <c r="E55" s="454"/>
      <c r="F55" s="454"/>
      <c r="G55" s="53"/>
      <c r="H55" s="112"/>
    </row>
    <row r="56" spans="1:8" x14ac:dyDescent="0.25">
      <c r="A56" s="464" t="s">
        <v>125</v>
      </c>
      <c r="B56" s="465"/>
      <c r="C56" s="117" t="s">
        <v>5</v>
      </c>
      <c r="D56" s="117" t="s">
        <v>18</v>
      </c>
      <c r="E56" s="117" t="s">
        <v>6</v>
      </c>
      <c r="F56" s="117" t="s">
        <v>150</v>
      </c>
      <c r="G56" s="53"/>
      <c r="H56" s="112"/>
    </row>
    <row r="57" spans="1:8" x14ac:dyDescent="0.25">
      <c r="A57" s="466"/>
      <c r="B57" s="467"/>
      <c r="C57" s="117">
        <v>1</v>
      </c>
      <c r="D57" s="117">
        <v>2</v>
      </c>
      <c r="E57" s="117">
        <v>3</v>
      </c>
      <c r="F57" s="117">
        <v>3</v>
      </c>
      <c r="G57" s="53"/>
      <c r="H57" s="112"/>
    </row>
    <row r="58" spans="1:8" x14ac:dyDescent="0.25">
      <c r="A58" s="71" t="s">
        <v>70</v>
      </c>
      <c r="B58" s="110">
        <v>6</v>
      </c>
      <c r="C58" s="88" t="s">
        <v>126</v>
      </c>
      <c r="D58" s="88" t="s">
        <v>126</v>
      </c>
      <c r="E58" s="88" t="s">
        <v>126</v>
      </c>
      <c r="F58" s="88" t="s">
        <v>126</v>
      </c>
      <c r="G58" s="53"/>
      <c r="H58" s="112"/>
    </row>
    <row r="59" spans="1:8" x14ac:dyDescent="0.25">
      <c r="A59" s="71" t="s">
        <v>70</v>
      </c>
      <c r="B59" s="110">
        <v>5</v>
      </c>
      <c r="C59" s="88" t="s">
        <v>126</v>
      </c>
      <c r="D59" s="88" t="s">
        <v>126</v>
      </c>
      <c r="E59" s="88" t="s">
        <v>126</v>
      </c>
      <c r="F59" s="88" t="s">
        <v>126</v>
      </c>
      <c r="G59" s="53"/>
      <c r="H59" s="112"/>
    </row>
    <row r="60" spans="1:8" x14ac:dyDescent="0.25">
      <c r="A60" s="78" t="s">
        <v>70</v>
      </c>
      <c r="B60" s="110">
        <v>4</v>
      </c>
      <c r="C60" s="88" t="s">
        <v>126</v>
      </c>
      <c r="D60" s="88" t="s">
        <v>126</v>
      </c>
      <c r="E60" s="88" t="s">
        <v>126</v>
      </c>
      <c r="F60" s="88" t="s">
        <v>126</v>
      </c>
      <c r="G60" s="53"/>
      <c r="H60" s="112"/>
    </row>
    <row r="61" spans="1:8" x14ac:dyDescent="0.25">
      <c r="A61" s="71" t="s">
        <v>2</v>
      </c>
      <c r="B61" s="110">
        <v>3</v>
      </c>
      <c r="C61" s="56">
        <f>B61*$C$57</f>
        <v>3</v>
      </c>
      <c r="D61" s="88">
        <f>B61*$D$57</f>
        <v>6</v>
      </c>
      <c r="E61" s="88">
        <f>B61*$E$57</f>
        <v>9</v>
      </c>
      <c r="F61" s="88">
        <f>B61*F57</f>
        <v>9</v>
      </c>
      <c r="G61" s="53"/>
      <c r="H61" s="112"/>
    </row>
    <row r="62" spans="1:8" x14ac:dyDescent="0.25">
      <c r="A62" s="79" t="s">
        <v>3</v>
      </c>
      <c r="B62" s="110">
        <v>2</v>
      </c>
      <c r="C62" s="56">
        <f>B62*$C$57</f>
        <v>2</v>
      </c>
      <c r="D62" s="108">
        <f>B62*$D$57</f>
        <v>4</v>
      </c>
      <c r="E62" s="88">
        <f>B62*$E$57</f>
        <v>6</v>
      </c>
      <c r="F62" s="88">
        <f>F57*B62</f>
        <v>6</v>
      </c>
      <c r="G62" s="53"/>
      <c r="H62" s="112"/>
    </row>
    <row r="63" spans="1:8" x14ac:dyDescent="0.25">
      <c r="A63" s="71" t="s">
        <v>4</v>
      </c>
      <c r="B63" s="110">
        <v>1</v>
      </c>
      <c r="C63" s="56">
        <f>B63*$C$57</f>
        <v>1</v>
      </c>
      <c r="D63" s="56">
        <f>B63*$D$57</f>
        <v>2</v>
      </c>
      <c r="E63" s="56">
        <f>B63*$E$57</f>
        <v>3</v>
      </c>
      <c r="F63" s="56">
        <f>F57*B63</f>
        <v>3</v>
      </c>
      <c r="G63" s="53"/>
      <c r="H63" s="112"/>
    </row>
    <row r="64" spans="1:8" x14ac:dyDescent="0.25">
      <c r="G64" s="53"/>
      <c r="H64" s="112"/>
    </row>
    <row r="65" spans="1:8" x14ac:dyDescent="0.25">
      <c r="A65" s="63" t="s">
        <v>26</v>
      </c>
      <c r="G65" s="53"/>
      <c r="H65" s="112"/>
    </row>
    <row r="66" spans="1:8" x14ac:dyDescent="0.25">
      <c r="A66" s="111" t="s">
        <v>126</v>
      </c>
      <c r="B66" s="447" t="s">
        <v>146</v>
      </c>
      <c r="C66" s="448"/>
      <c r="D66" s="448"/>
      <c r="E66" s="449"/>
      <c r="G66" s="53"/>
      <c r="H66" s="112"/>
    </row>
    <row r="67" spans="1:8" x14ac:dyDescent="0.25">
      <c r="A67" s="78" t="s">
        <v>12</v>
      </c>
      <c r="B67" s="446" t="s">
        <v>168</v>
      </c>
      <c r="C67" s="446"/>
      <c r="D67" s="446"/>
      <c r="E67" s="446"/>
      <c r="G67" s="53"/>
      <c r="H67" s="112"/>
    </row>
    <row r="68" spans="1:8" ht="31.5" customHeight="1" x14ac:dyDescent="0.25">
      <c r="A68" s="78" t="s">
        <v>13</v>
      </c>
      <c r="B68" s="456" t="s">
        <v>169</v>
      </c>
      <c r="C68" s="457"/>
      <c r="D68" s="457"/>
      <c r="E68" s="458"/>
      <c r="G68" s="53"/>
      <c r="H68" s="112"/>
    </row>
    <row r="69" spans="1:8" x14ac:dyDescent="0.25">
      <c r="A69" s="78" t="s">
        <v>14</v>
      </c>
      <c r="B69" s="445" t="s">
        <v>95</v>
      </c>
      <c r="C69" s="445"/>
      <c r="D69" s="445"/>
      <c r="E69" s="445"/>
      <c r="G69" s="53"/>
      <c r="H69" s="112"/>
    </row>
    <row r="70" spans="1:8" x14ac:dyDescent="0.25">
      <c r="A70" s="82"/>
      <c r="B70" s="116"/>
      <c r="C70" s="116"/>
      <c r="D70" s="116"/>
      <c r="E70" s="116"/>
      <c r="F70" s="53"/>
      <c r="G70" s="53"/>
      <c r="H70" s="112"/>
    </row>
    <row r="71" spans="1:8" ht="15.75" thickBot="1" x14ac:dyDescent="0.3">
      <c r="A71" s="63" t="s">
        <v>187</v>
      </c>
    </row>
    <row r="72" spans="1:8" ht="76.5" x14ac:dyDescent="0.25">
      <c r="A72" s="115" t="s">
        <v>161</v>
      </c>
      <c r="B72" s="115" t="s">
        <v>71</v>
      </c>
      <c r="C72" s="115" t="s">
        <v>133</v>
      </c>
      <c r="D72" s="119" t="s">
        <v>90</v>
      </c>
      <c r="F72" s="113"/>
    </row>
    <row r="73" spans="1:8" x14ac:dyDescent="0.25">
      <c r="A73" s="122" t="s">
        <v>155</v>
      </c>
      <c r="B73" s="1">
        <v>1</v>
      </c>
      <c r="C73" s="78"/>
      <c r="D73" s="78"/>
    </row>
    <row r="74" spans="1:8" x14ac:dyDescent="0.25">
      <c r="A74" s="122" t="s">
        <v>148</v>
      </c>
      <c r="B74" s="1">
        <v>2</v>
      </c>
      <c r="C74" s="78"/>
      <c r="D74" s="78"/>
    </row>
    <row r="75" spans="1:8" x14ac:dyDescent="0.25">
      <c r="A75" s="122" t="s">
        <v>156</v>
      </c>
      <c r="B75" s="1">
        <v>3</v>
      </c>
      <c r="C75" s="78"/>
      <c r="D75" s="78"/>
    </row>
    <row r="76" spans="1:8" x14ac:dyDescent="0.25">
      <c r="A76" s="118" t="s">
        <v>129</v>
      </c>
      <c r="B76" s="78"/>
      <c r="C76" s="1">
        <v>0</v>
      </c>
      <c r="D76" s="1"/>
    </row>
    <row r="77" spans="1:8" ht="24" x14ac:dyDescent="0.25">
      <c r="A77" s="118" t="s">
        <v>131</v>
      </c>
      <c r="B77" s="78"/>
      <c r="C77" s="1">
        <v>2</v>
      </c>
      <c r="D77" s="1"/>
    </row>
    <row r="78" spans="1:8" ht="24" x14ac:dyDescent="0.25">
      <c r="A78" s="118" t="s">
        <v>132</v>
      </c>
      <c r="B78" s="78"/>
      <c r="C78" s="1">
        <v>3</v>
      </c>
      <c r="D78" s="1"/>
    </row>
    <row r="79" spans="1:8" x14ac:dyDescent="0.25">
      <c r="A79" s="122" t="s">
        <v>8</v>
      </c>
      <c r="B79" s="78"/>
      <c r="C79" s="1"/>
      <c r="D79" s="1">
        <v>1</v>
      </c>
    </row>
    <row r="80" spans="1:8" x14ac:dyDescent="0.25">
      <c r="A80" s="78" t="s">
        <v>7</v>
      </c>
      <c r="B80" s="78"/>
      <c r="C80" s="1"/>
      <c r="D80" s="1">
        <v>3</v>
      </c>
    </row>
    <row r="82" spans="1:5" x14ac:dyDescent="0.25">
      <c r="A82" s="63" t="s">
        <v>26</v>
      </c>
    </row>
    <row r="83" spans="1:5" x14ac:dyDescent="0.25">
      <c r="A83" s="120" t="s">
        <v>150</v>
      </c>
      <c r="B83" s="447" t="s">
        <v>162</v>
      </c>
      <c r="C83" s="448"/>
      <c r="D83" s="448"/>
      <c r="E83" s="449"/>
    </row>
    <row r="84" spans="1:5" x14ac:dyDescent="0.25">
      <c r="A84" s="78" t="s">
        <v>173</v>
      </c>
      <c r="B84" s="446" t="s">
        <v>164</v>
      </c>
      <c r="C84" s="446"/>
      <c r="D84" s="446"/>
      <c r="E84" s="446"/>
    </row>
    <row r="85" spans="1:5" x14ac:dyDescent="0.25">
      <c r="A85" s="78" t="s">
        <v>167</v>
      </c>
      <c r="B85" s="463" t="s">
        <v>165</v>
      </c>
      <c r="C85" s="463"/>
      <c r="D85" s="463"/>
      <c r="E85" s="463"/>
    </row>
    <row r="86" spans="1:5" x14ac:dyDescent="0.25">
      <c r="A86" s="78" t="s">
        <v>172</v>
      </c>
      <c r="B86" s="445" t="s">
        <v>166</v>
      </c>
      <c r="C86" s="445"/>
      <c r="D86" s="445"/>
      <c r="E86" s="445"/>
    </row>
    <row r="88" spans="1:5" ht="36.75" customHeight="1" x14ac:dyDescent="0.25">
      <c r="A88" s="450" t="s">
        <v>188</v>
      </c>
      <c r="B88" s="451"/>
      <c r="C88" s="451"/>
      <c r="D88" s="451"/>
      <c r="E88" s="451"/>
    </row>
    <row r="89" spans="1:5" x14ac:dyDescent="0.25">
      <c r="A89" s="63" t="s">
        <v>26</v>
      </c>
    </row>
    <row r="90" spans="1:5" x14ac:dyDescent="0.25">
      <c r="A90" s="128" t="s">
        <v>176</v>
      </c>
      <c r="B90" s="128" t="s">
        <v>177</v>
      </c>
      <c r="C90" s="128" t="s">
        <v>178</v>
      </c>
    </row>
    <row r="91" spans="1:5" x14ac:dyDescent="0.25">
      <c r="A91" s="129" t="s">
        <v>179</v>
      </c>
      <c r="B91" s="133">
        <v>1</v>
      </c>
      <c r="C91" s="134" t="s">
        <v>174</v>
      </c>
    </row>
    <row r="92" spans="1:5" x14ac:dyDescent="0.25">
      <c r="A92" s="129" t="s">
        <v>180</v>
      </c>
      <c r="B92" s="133">
        <v>0.75</v>
      </c>
      <c r="C92" s="134" t="s">
        <v>174</v>
      </c>
    </row>
    <row r="93" spans="1:5" x14ac:dyDescent="0.25">
      <c r="A93" s="130" t="s">
        <v>181</v>
      </c>
      <c r="B93" s="133">
        <v>0.5</v>
      </c>
      <c r="C93" s="134" t="s">
        <v>167</v>
      </c>
    </row>
    <row r="94" spans="1:5" x14ac:dyDescent="0.25">
      <c r="A94" s="131" t="s">
        <v>182</v>
      </c>
      <c r="B94" s="133">
        <v>0.25</v>
      </c>
      <c r="C94" s="134" t="s">
        <v>175</v>
      </c>
    </row>
    <row r="95" spans="1:5" x14ac:dyDescent="0.25">
      <c r="A95" s="131" t="s">
        <v>183</v>
      </c>
      <c r="B95" s="133">
        <v>0.1</v>
      </c>
      <c r="C95" s="134" t="s">
        <v>175</v>
      </c>
    </row>
    <row r="96" spans="1:5" x14ac:dyDescent="0.25">
      <c r="A96" s="132" t="s">
        <v>184</v>
      </c>
      <c r="B96" s="133">
        <v>0</v>
      </c>
      <c r="C96" s="134" t="s">
        <v>175</v>
      </c>
    </row>
  </sheetData>
  <mergeCells count="22">
    <mergeCell ref="B85:E85"/>
    <mergeCell ref="B49:E49"/>
    <mergeCell ref="B50:E50"/>
    <mergeCell ref="B51:E51"/>
    <mergeCell ref="B52:E52"/>
    <mergeCell ref="A56:B57"/>
    <mergeCell ref="B86:E86"/>
    <mergeCell ref="B84:E84"/>
    <mergeCell ref="B83:E83"/>
    <mergeCell ref="A88:E88"/>
    <mergeCell ref="C3:E3"/>
    <mergeCell ref="C55:F55"/>
    <mergeCell ref="A5:A7"/>
    <mergeCell ref="B67:E67"/>
    <mergeCell ref="B68:E68"/>
    <mergeCell ref="B24:E24"/>
    <mergeCell ref="B25:E25"/>
    <mergeCell ref="B27:E27"/>
    <mergeCell ref="B69:E69"/>
    <mergeCell ref="B66:E66"/>
    <mergeCell ref="D15:E15"/>
    <mergeCell ref="B26:E26"/>
  </mergeCells>
  <dataValidations count="1">
    <dataValidation type="list" allowBlank="1" showInputMessage="1" showErrorMessage="1" sqref="A76:A78" xr:uid="{00000000-0002-0000-0500-000000000000}">
      <formula1>INCORRECCIONES</formula1>
    </dataValidation>
  </dataValidations>
  <pageMargins left="0.70866141732283472" right="0.70866141732283472" top="0.55118110236220474" bottom="0.55118110236220474" header="0.31496062992125984" footer="0.31496062992125984"/>
  <pageSetup scale="6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6"/>
  <dimension ref="B1:R23"/>
  <sheetViews>
    <sheetView view="pageBreakPreview" topLeftCell="C1" zoomScale="110" zoomScaleNormal="100" zoomScaleSheetLayoutView="110" workbookViewId="0">
      <selection activeCell="E12" sqref="E12"/>
    </sheetView>
  </sheetViews>
  <sheetFormatPr baseColWidth="10" defaultColWidth="11.42578125" defaultRowHeight="15" x14ac:dyDescent="0.25"/>
  <cols>
    <col min="1" max="1" width="9.85546875" style="16" bestFit="1" customWidth="1"/>
    <col min="2" max="2" width="11.42578125" style="16"/>
    <col min="3" max="3" width="14.42578125" style="16" customWidth="1"/>
    <col min="4" max="4" width="11.42578125" style="16"/>
    <col min="5" max="5" width="18.7109375" style="16" bestFit="1" customWidth="1"/>
    <col min="6" max="6" width="24.7109375" style="16" customWidth="1"/>
    <col min="7" max="7" width="17.5703125" style="16" bestFit="1" customWidth="1"/>
    <col min="8" max="8" width="18.85546875" style="16" customWidth="1"/>
    <col min="9" max="9" width="11.42578125" style="16"/>
    <col min="10" max="10" width="14.42578125" style="16" customWidth="1"/>
    <col min="11" max="11" width="18" style="16" customWidth="1"/>
    <col min="12" max="12" width="17.140625" style="16" bestFit="1" customWidth="1"/>
    <col min="13" max="13" width="33.28515625" style="16" customWidth="1"/>
    <col min="14" max="15" width="11.42578125" style="16"/>
    <col min="16" max="16" width="30.42578125" style="16" bestFit="1" customWidth="1"/>
    <col min="17" max="16384" width="11.42578125" style="16"/>
  </cols>
  <sheetData>
    <row r="1" spans="2:11" x14ac:dyDescent="0.25">
      <c r="B1" s="74" t="s">
        <v>41</v>
      </c>
      <c r="E1" s="74" t="s">
        <v>17</v>
      </c>
    </row>
    <row r="2" spans="2:11" x14ac:dyDescent="0.25">
      <c r="B2" s="9" t="s">
        <v>5</v>
      </c>
      <c r="E2" s="16" t="s">
        <v>110</v>
      </c>
      <c r="G2" s="74" t="s">
        <v>60</v>
      </c>
    </row>
    <row r="3" spans="2:11" x14ac:dyDescent="0.25">
      <c r="B3" s="9" t="s">
        <v>18</v>
      </c>
      <c r="E3" s="16" t="s">
        <v>111</v>
      </c>
      <c r="G3" s="16" t="s">
        <v>114</v>
      </c>
    </row>
    <row r="4" spans="2:11" x14ac:dyDescent="0.25">
      <c r="B4" s="9" t="s">
        <v>6</v>
      </c>
      <c r="G4" s="16" t="s">
        <v>18</v>
      </c>
    </row>
    <row r="5" spans="2:11" x14ac:dyDescent="0.25">
      <c r="B5" s="15" t="s">
        <v>9</v>
      </c>
      <c r="C5" s="74" t="s">
        <v>39</v>
      </c>
      <c r="G5" s="16" t="s">
        <v>115</v>
      </c>
    </row>
    <row r="6" spans="2:11" x14ac:dyDescent="0.25">
      <c r="C6" s="9" t="s">
        <v>21</v>
      </c>
    </row>
    <row r="7" spans="2:11" s="123" customFormat="1" x14ac:dyDescent="0.25">
      <c r="C7" s="114"/>
      <c r="K7" s="124" t="s">
        <v>42</v>
      </c>
    </row>
    <row r="8" spans="2:11" x14ac:dyDescent="0.25">
      <c r="C8" s="9" t="s">
        <v>8</v>
      </c>
      <c r="E8" s="74" t="s">
        <v>40</v>
      </c>
      <c r="K8" s="10" t="s">
        <v>116</v>
      </c>
    </row>
    <row r="9" spans="2:11" x14ac:dyDescent="0.25">
      <c r="E9" s="9" t="s">
        <v>112</v>
      </c>
      <c r="G9" s="74" t="s">
        <v>16</v>
      </c>
      <c r="I9" s="74" t="s">
        <v>17</v>
      </c>
      <c r="K9" s="10" t="s">
        <v>117</v>
      </c>
    </row>
    <row r="10" spans="2:11" x14ac:dyDescent="0.25">
      <c r="E10" s="9" t="s">
        <v>113</v>
      </c>
      <c r="G10" s="9" t="s">
        <v>21</v>
      </c>
      <c r="I10" s="9" t="s">
        <v>21</v>
      </c>
    </row>
    <row r="11" spans="2:11" x14ac:dyDescent="0.25">
      <c r="G11" s="9" t="s">
        <v>22</v>
      </c>
      <c r="I11" s="9" t="s">
        <v>22</v>
      </c>
      <c r="K11" s="74" t="s">
        <v>59</v>
      </c>
    </row>
    <row r="12" spans="2:11" x14ac:dyDescent="0.25">
      <c r="K12" s="16" t="s">
        <v>114</v>
      </c>
    </row>
    <row r="13" spans="2:11" x14ac:dyDescent="0.25">
      <c r="K13" s="16" t="s">
        <v>115</v>
      </c>
    </row>
    <row r="14" spans="2:11" x14ac:dyDescent="0.25">
      <c r="C14" s="74" t="s">
        <v>43</v>
      </c>
    </row>
    <row r="15" spans="2:11" x14ac:dyDescent="0.25">
      <c r="C15" s="13" t="s">
        <v>19</v>
      </c>
      <c r="F15" s="13" t="s">
        <v>44</v>
      </c>
      <c r="G15" s="13" t="s">
        <v>45</v>
      </c>
      <c r="H15" s="13" t="s">
        <v>46</v>
      </c>
    </row>
    <row r="16" spans="2:11" x14ac:dyDescent="0.25">
      <c r="C16" s="14" t="s">
        <v>18</v>
      </c>
      <c r="F16" s="3">
        <v>1</v>
      </c>
      <c r="G16" s="3">
        <v>1</v>
      </c>
      <c r="H16" s="3">
        <v>1</v>
      </c>
    </row>
    <row r="17" spans="3:18" x14ac:dyDescent="0.25">
      <c r="C17" s="14" t="s">
        <v>20</v>
      </c>
      <c r="F17" s="3">
        <v>2</v>
      </c>
      <c r="G17" s="3">
        <v>2</v>
      </c>
      <c r="H17" s="3">
        <v>2</v>
      </c>
    </row>
    <row r="18" spans="3:18" x14ac:dyDescent="0.25">
      <c r="F18" s="3">
        <v>3</v>
      </c>
      <c r="G18" s="3">
        <v>3</v>
      </c>
      <c r="H18" s="3">
        <v>3</v>
      </c>
      <c r="P18" s="74" t="s">
        <v>61</v>
      </c>
    </row>
    <row r="19" spans="3:18" x14ac:dyDescent="0.25">
      <c r="L19" s="74" t="s">
        <v>130</v>
      </c>
      <c r="Q19" s="125" t="s">
        <v>22</v>
      </c>
      <c r="R19" s="3">
        <v>1</v>
      </c>
    </row>
    <row r="20" spans="3:18" x14ac:dyDescent="0.25">
      <c r="M20" s="126" t="s">
        <v>129</v>
      </c>
      <c r="N20" s="3">
        <v>0</v>
      </c>
      <c r="Q20" s="125" t="s">
        <v>21</v>
      </c>
      <c r="R20" s="3">
        <v>3</v>
      </c>
    </row>
    <row r="21" spans="3:18" x14ac:dyDescent="0.25">
      <c r="M21" s="126" t="s">
        <v>131</v>
      </c>
      <c r="N21" s="3">
        <v>2</v>
      </c>
      <c r="Q21" s="125"/>
      <c r="R21" s="3"/>
    </row>
    <row r="22" spans="3:18" ht="22.5" customHeight="1" x14ac:dyDescent="0.25">
      <c r="M22" s="126" t="s">
        <v>132</v>
      </c>
      <c r="N22" s="3">
        <v>3</v>
      </c>
    </row>
    <row r="23" spans="3:18" s="127" customFormat="1" x14ac:dyDescent="0.25"/>
  </sheetData>
  <pageMargins left="0.7" right="0.7" top="0.75" bottom="0.75" header="0.3" footer="0.3"/>
  <pageSetup scale="6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2"/>
  <dimension ref="A1:I42"/>
  <sheetViews>
    <sheetView zoomScale="110" zoomScaleNormal="110" workbookViewId="0">
      <selection activeCell="F6" sqref="F6"/>
    </sheetView>
  </sheetViews>
  <sheetFormatPr baseColWidth="10" defaultColWidth="11.42578125" defaultRowHeight="15" x14ac:dyDescent="0.25"/>
  <cols>
    <col min="1" max="1" width="43.28515625" style="16" customWidth="1"/>
    <col min="2" max="2" width="5.5703125" style="16" customWidth="1"/>
    <col min="3" max="3" width="61.85546875" style="16" customWidth="1"/>
    <col min="4" max="4" width="7.28515625" style="16" customWidth="1"/>
    <col min="5" max="5" width="73.5703125" style="16" customWidth="1"/>
    <col min="6" max="6" width="26.7109375" style="16" bestFit="1" customWidth="1"/>
    <col min="7" max="7" width="11.42578125" style="16"/>
    <col min="8" max="8" width="38.5703125" style="16" customWidth="1"/>
    <col min="9" max="9" width="17" style="16" customWidth="1"/>
    <col min="10" max="10" width="34" style="16" customWidth="1"/>
    <col min="11" max="16384" width="11.42578125" style="16"/>
  </cols>
  <sheetData>
    <row r="1" spans="1:9" x14ac:dyDescent="0.25">
      <c r="A1" s="63" t="s">
        <v>10</v>
      </c>
      <c r="B1" s="63"/>
      <c r="C1" s="209" t="s">
        <v>72</v>
      </c>
      <c r="D1" s="63"/>
      <c r="E1" s="209" t="s">
        <v>11</v>
      </c>
      <c r="F1" s="63" t="s">
        <v>15</v>
      </c>
      <c r="I1" s="16" t="s">
        <v>119</v>
      </c>
    </row>
    <row r="2" spans="1:9" x14ac:dyDescent="0.25">
      <c r="A2" s="93" t="s">
        <v>226</v>
      </c>
      <c r="B2" s="63"/>
      <c r="C2" s="16" t="s">
        <v>73</v>
      </c>
      <c r="D2" s="63"/>
      <c r="E2" s="63" t="s">
        <v>58</v>
      </c>
      <c r="F2" s="2" t="s">
        <v>12</v>
      </c>
    </row>
    <row r="3" spans="1:9" x14ac:dyDescent="0.25">
      <c r="A3" s="93"/>
      <c r="B3" s="63"/>
      <c r="C3" s="16" t="s">
        <v>47</v>
      </c>
      <c r="E3" s="63" t="s">
        <v>54</v>
      </c>
      <c r="F3" s="16" t="s">
        <v>13</v>
      </c>
      <c r="I3" s="16" t="s">
        <v>119</v>
      </c>
    </row>
    <row r="4" spans="1:9" x14ac:dyDescent="0.25">
      <c r="C4" s="16" t="s">
        <v>48</v>
      </c>
      <c r="E4" s="16" t="s">
        <v>76</v>
      </c>
      <c r="F4" s="16" t="s">
        <v>14</v>
      </c>
      <c r="I4" s="16" t="s">
        <v>119</v>
      </c>
    </row>
    <row r="5" spans="1:9" x14ac:dyDescent="0.25">
      <c r="C5" s="16" t="s">
        <v>49</v>
      </c>
      <c r="E5" s="16" t="s">
        <v>77</v>
      </c>
    </row>
    <row r="6" spans="1:9" ht="15" customHeight="1" x14ac:dyDescent="0.25">
      <c r="C6" s="16" t="s">
        <v>50</v>
      </c>
      <c r="E6" s="16" t="s">
        <v>78</v>
      </c>
      <c r="I6" s="94" t="s">
        <v>108</v>
      </c>
    </row>
    <row r="7" spans="1:9" x14ac:dyDescent="0.25">
      <c r="C7" s="95" t="s">
        <v>51</v>
      </c>
      <c r="E7" s="16" t="s">
        <v>79</v>
      </c>
      <c r="I7" s="16" t="s">
        <v>105</v>
      </c>
    </row>
    <row r="8" spans="1:9" ht="19.5" customHeight="1" x14ac:dyDescent="0.25">
      <c r="C8" s="16" t="s">
        <v>52</v>
      </c>
      <c r="E8" s="16" t="s">
        <v>80</v>
      </c>
      <c r="I8" s="16" t="s">
        <v>106</v>
      </c>
    </row>
    <row r="9" spans="1:9" x14ac:dyDescent="0.25">
      <c r="C9" s="16" t="s">
        <v>121</v>
      </c>
      <c r="E9" s="16" t="s">
        <v>81</v>
      </c>
      <c r="I9" s="16" t="s">
        <v>107</v>
      </c>
    </row>
    <row r="10" spans="1:9" ht="18.75" customHeight="1" x14ac:dyDescent="0.25">
      <c r="C10" s="16" t="s">
        <v>122</v>
      </c>
      <c r="E10" s="16" t="s">
        <v>82</v>
      </c>
      <c r="F10" s="135"/>
    </row>
    <row r="11" spans="1:9" ht="18.75" customHeight="1" x14ac:dyDescent="0.25">
      <c r="C11" s="96" t="s">
        <v>55</v>
      </c>
      <c r="E11" s="16" t="s">
        <v>83</v>
      </c>
    </row>
    <row r="12" spans="1:9" ht="18.75" customHeight="1" x14ac:dyDescent="0.25">
      <c r="C12" s="96" t="s">
        <v>56</v>
      </c>
      <c r="E12" s="16" t="s">
        <v>84</v>
      </c>
    </row>
    <row r="13" spans="1:9" ht="18.75" customHeight="1" x14ac:dyDescent="0.25">
      <c r="C13" s="96" t="s">
        <v>120</v>
      </c>
      <c r="E13" s="16" t="s">
        <v>85</v>
      </c>
    </row>
    <row r="14" spans="1:9" ht="18.75" customHeight="1" x14ac:dyDescent="0.25">
      <c r="C14" s="96" t="s">
        <v>57</v>
      </c>
      <c r="D14" s="63"/>
      <c r="E14" s="16" t="s">
        <v>86</v>
      </c>
    </row>
    <row r="15" spans="1:9" ht="18.75" customHeight="1" x14ac:dyDescent="0.25">
      <c r="C15" s="96" t="s">
        <v>134</v>
      </c>
      <c r="E15" s="16" t="s">
        <v>87</v>
      </c>
    </row>
    <row r="16" spans="1:9" ht="18.75" customHeight="1" x14ac:dyDescent="0.25">
      <c r="C16" s="93" t="s">
        <v>53</v>
      </c>
      <c r="E16" s="16" t="s">
        <v>88</v>
      </c>
    </row>
    <row r="17" spans="1:5" ht="18.75" customHeight="1" x14ac:dyDescent="0.25">
      <c r="E17" s="16" t="s">
        <v>123</v>
      </c>
    </row>
    <row r="18" spans="1:5" ht="12" customHeight="1" x14ac:dyDescent="0.25">
      <c r="C18" s="215" t="s">
        <v>215</v>
      </c>
      <c r="E18" s="16" t="s">
        <v>213</v>
      </c>
    </row>
    <row r="19" spans="1:5" ht="15" customHeight="1" x14ac:dyDescent="0.25">
      <c r="A19" s="94"/>
      <c r="B19" s="94"/>
      <c r="C19" s="120" t="s">
        <v>216</v>
      </c>
      <c r="E19" s="16" t="s">
        <v>124</v>
      </c>
    </row>
    <row r="20" spans="1:5" ht="15" customHeight="1" x14ac:dyDescent="0.25">
      <c r="A20" s="94"/>
      <c r="B20" s="94"/>
      <c r="C20" s="120" t="s">
        <v>217</v>
      </c>
      <c r="E20" s="16" t="s">
        <v>214</v>
      </c>
    </row>
    <row r="21" spans="1:5" ht="15" customHeight="1" x14ac:dyDescent="0.25">
      <c r="A21" s="94"/>
      <c r="B21" s="94"/>
      <c r="C21" s="120" t="s">
        <v>101</v>
      </c>
      <c r="E21" s="16" t="s">
        <v>214</v>
      </c>
    </row>
    <row r="22" spans="1:5" ht="15" customHeight="1" x14ac:dyDescent="0.25">
      <c r="A22" s="94"/>
      <c r="B22" s="94"/>
      <c r="C22" s="120" t="s">
        <v>218</v>
      </c>
      <c r="E22" s="16" t="s">
        <v>214</v>
      </c>
    </row>
    <row r="23" spans="1:5" ht="15.75" customHeight="1" x14ac:dyDescent="0.25">
      <c r="A23" s="97"/>
      <c r="C23" s="120" t="s">
        <v>219</v>
      </c>
      <c r="E23" s="16" t="s">
        <v>89</v>
      </c>
    </row>
    <row r="24" spans="1:5" x14ac:dyDescent="0.25">
      <c r="C24" s="120" t="s">
        <v>220</v>
      </c>
    </row>
    <row r="25" spans="1:5" x14ac:dyDescent="0.25">
      <c r="A25" s="97"/>
      <c r="C25" s="120" t="s">
        <v>221</v>
      </c>
      <c r="E25" s="92" t="s">
        <v>135</v>
      </c>
    </row>
    <row r="26" spans="1:5" ht="15" customHeight="1" x14ac:dyDescent="0.25">
      <c r="C26" s="120" t="s">
        <v>222</v>
      </c>
      <c r="E26" s="92" t="s">
        <v>136</v>
      </c>
    </row>
    <row r="27" spans="1:5" x14ac:dyDescent="0.25">
      <c r="C27" s="120" t="s">
        <v>223</v>
      </c>
      <c r="E27" s="92" t="s">
        <v>137</v>
      </c>
    </row>
    <row r="28" spans="1:5" ht="16.5" thickBot="1" x14ac:dyDescent="0.3">
      <c r="C28" s="120" t="s">
        <v>224</v>
      </c>
      <c r="E28" s="80"/>
    </row>
    <row r="29" spans="1:5" x14ac:dyDescent="0.25">
      <c r="C29" s="120" t="s">
        <v>225</v>
      </c>
      <c r="E29" s="137" t="s">
        <v>195</v>
      </c>
    </row>
    <row r="30" spans="1:5" x14ac:dyDescent="0.25">
      <c r="C30" s="120" t="s">
        <v>225</v>
      </c>
      <c r="E30" s="26" t="s">
        <v>7</v>
      </c>
    </row>
    <row r="31" spans="1:5" x14ac:dyDescent="0.25">
      <c r="C31" s="120" t="s">
        <v>225</v>
      </c>
      <c r="E31" s="26" t="s">
        <v>8</v>
      </c>
    </row>
    <row r="32" spans="1:5" ht="15.75" thickBot="1" x14ac:dyDescent="0.3">
      <c r="C32" s="120" t="s">
        <v>225</v>
      </c>
    </row>
    <row r="33" spans="3:5" x14ac:dyDescent="0.25">
      <c r="C33" s="120" t="s">
        <v>225</v>
      </c>
      <c r="E33" s="137" t="s">
        <v>97</v>
      </c>
    </row>
    <row r="34" spans="3:5" x14ac:dyDescent="0.25">
      <c r="E34" s="26" t="s">
        <v>98</v>
      </c>
    </row>
    <row r="35" spans="3:5" x14ac:dyDescent="0.25">
      <c r="E35" s="26" t="s">
        <v>99</v>
      </c>
    </row>
    <row r="36" spans="3:5" x14ac:dyDescent="0.25">
      <c r="E36" s="26" t="s">
        <v>100</v>
      </c>
    </row>
    <row r="37" spans="3:5" x14ac:dyDescent="0.25">
      <c r="E37" s="1" t="s">
        <v>202</v>
      </c>
    </row>
    <row r="38" spans="3:5" x14ac:dyDescent="0.25">
      <c r="E38" s="152" t="s">
        <v>109</v>
      </c>
    </row>
    <row r="39" spans="3:5" x14ac:dyDescent="0.25">
      <c r="E39" s="26" t="s">
        <v>101</v>
      </c>
    </row>
    <row r="40" spans="3:5" x14ac:dyDescent="0.25">
      <c r="E40" s="26" t="s">
        <v>102</v>
      </c>
    </row>
    <row r="41" spans="3:5" x14ac:dyDescent="0.25">
      <c r="E41" s="26" t="s">
        <v>103</v>
      </c>
    </row>
    <row r="42" spans="3:5" x14ac:dyDescent="0.25">
      <c r="E42" s="1" t="s">
        <v>202</v>
      </c>
    </row>
  </sheetData>
  <phoneticPr fontId="16" type="noConversion"/>
  <conditionalFormatting sqref="E30:E31 F10">
    <cfRule type="colorScale" priority="6">
      <colorScale>
        <cfvo type="min"/>
        <cfvo type="max"/>
        <color rgb="FF63BE7B"/>
        <color rgb="FFFFEF9C"/>
      </colorScale>
    </cfRule>
    <cfRule type="dataBar" priority="7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{11E01283-9B50-4C8A-BC44-1F042C6AE192}</x14:id>
        </ext>
      </extLst>
    </cfRule>
  </conditionalFormatting>
  <conditionalFormatting sqref="E34:E36">
    <cfRule type="colorScale" priority="4">
      <colorScale>
        <cfvo type="min"/>
        <cfvo type="max"/>
        <color rgb="FF63BE7B"/>
        <color rgb="FFFFEF9C"/>
      </colorScale>
    </cfRule>
    <cfRule type="dataBar" priority="5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{A7227D8B-5019-4211-9062-AE2F214C9FFE}</x14:id>
        </ext>
      </extLst>
    </cfRule>
  </conditionalFormatting>
  <conditionalFormatting sqref="E39:E41">
    <cfRule type="colorScale" priority="2">
      <colorScale>
        <cfvo type="min"/>
        <cfvo type="max"/>
        <color rgb="FF63BE7B"/>
        <color rgb="FFFFEF9C"/>
      </colorScale>
    </cfRule>
    <cfRule type="dataBar" priority="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{1990ADE6-20A8-408B-BEEE-45662E520EDE}</x14:id>
        </ext>
      </extLst>
    </cfRule>
  </conditionalFormatting>
  <pageMargins left="0.7" right="0.7" top="0.75" bottom="0.75" header="0.3" footer="0.3"/>
  <pageSetup orientation="portrait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1E01283-9B50-4C8A-BC44-1F042C6AE192}">
            <x14:dataBar minLength="0" maxLength="100" negativeBarColorSameAsPositive="1" axisPosition="none">
              <x14:cfvo type="min"/>
              <x14:cfvo type="max"/>
            </x14:dataBar>
          </x14:cfRule>
          <xm:sqref>E30:E31 F10</xm:sqref>
        </x14:conditionalFormatting>
        <x14:conditionalFormatting xmlns:xm="http://schemas.microsoft.com/office/excel/2006/main">
          <x14:cfRule type="dataBar" id="{A7227D8B-5019-4211-9062-AE2F214C9FFE}">
            <x14:dataBar minLength="0" maxLength="100" negativeBarColorSameAsPositive="1" axisPosition="none">
              <x14:cfvo type="min"/>
              <x14:cfvo type="max"/>
            </x14:dataBar>
          </x14:cfRule>
          <xm:sqref>E34:E36</xm:sqref>
        </x14:conditionalFormatting>
        <x14:conditionalFormatting xmlns:xm="http://schemas.microsoft.com/office/excel/2006/main">
          <x14:cfRule type="dataBar" id="{1990ADE6-20A8-408B-BEEE-45662E520EDE}">
            <x14:dataBar minLength="0" maxLength="100" negativeBarColorSameAsPositive="1" axisPosition="none">
              <x14:cfvo type="min"/>
              <x14:cfvo type="max"/>
            </x14:dataBar>
          </x14:cfRule>
          <xm:sqref>E39:E41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24</vt:i4>
      </vt:variant>
    </vt:vector>
  </HeadingPairs>
  <TitlesOfParts>
    <vt:vector size="32" baseType="lpstr">
      <vt:lpstr>Auditoría</vt:lpstr>
      <vt:lpstr>Componentes control interno</vt:lpstr>
      <vt:lpstr>Factores de riesgo</vt:lpstr>
      <vt:lpstr>Valoración Riesgos y Controles</vt:lpstr>
      <vt:lpstr>Resultados</vt:lpstr>
      <vt:lpstr> RIESGOS Y CONTROLES</vt:lpstr>
      <vt:lpstr>CONTROL</vt:lpstr>
      <vt:lpstr>LISTA</vt:lpstr>
      <vt:lpstr>'Valoración Riesgos y Controles'!_Toc15571170</vt:lpstr>
      <vt:lpstr>'Valoración Riesgos y Controles'!Área_de_impresión</vt:lpstr>
      <vt:lpstr>CALIFICACION_1</vt:lpstr>
      <vt:lpstr>CALIFICACION_2</vt:lpstr>
      <vt:lpstr>CALIFICACION_3</vt:lpstr>
      <vt:lpstr>Clase</vt:lpstr>
      <vt:lpstr>Controles</vt:lpstr>
      <vt:lpstr>Documentación</vt:lpstr>
      <vt:lpstr>EVIDENCIA</vt:lpstr>
      <vt:lpstr>Factores_de_riesgo</vt:lpstr>
      <vt:lpstr>FRECUENCIA</vt:lpstr>
      <vt:lpstr>Gestión_Financiera_y_Contable</vt:lpstr>
      <vt:lpstr>Gestión_Presupuestal_Contractual_y_del_Gasto</vt:lpstr>
      <vt:lpstr>HALLAZGO_AUDITORIA_ANTERIOR</vt:lpstr>
      <vt:lpstr>IMPACTO</vt:lpstr>
      <vt:lpstr>Impacto_1</vt:lpstr>
      <vt:lpstr>INCORRECCIONES</vt:lpstr>
      <vt:lpstr>macroproceso_final</vt:lpstr>
      <vt:lpstr>OBJETIVO</vt:lpstr>
      <vt:lpstr>PROCESOS</vt:lpstr>
      <vt:lpstr>Segregación</vt:lpstr>
      <vt:lpstr>Segregación2</vt:lpstr>
      <vt:lpstr>Tipo_1</vt:lpstr>
      <vt:lpstr>Tipoo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Blanca Esmeralda Martin Moreno (CGR)</dc:creator>
  <cp:lastModifiedBy>CONTRALORIA</cp:lastModifiedBy>
  <cp:lastPrinted>2019-10-07T14:55:09Z</cp:lastPrinted>
  <dcterms:created xsi:type="dcterms:W3CDTF">2016-03-10T13:03:45Z</dcterms:created>
  <dcterms:modified xsi:type="dcterms:W3CDTF">2021-02-05T20:13:13Z</dcterms:modified>
</cp:coreProperties>
</file>