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Feb 28 2021\4. GCF GESTIÓN DE CONTROL FISCAL\Formatos\"/>
    </mc:Choice>
  </mc:AlternateContent>
  <xr:revisionPtr revIDLastSave="0" documentId="13_ncr:1_{CBE4E817-5F64-461D-BE06-7A583E6976E8}" xr6:coauthVersionLast="46" xr6:coauthVersionMax="46" xr10:uidLastSave="{00000000-0000-0000-0000-000000000000}"/>
  <bookViews>
    <workbookView xWindow="-120" yWindow="-120" windowWidth="20730" windowHeight="11760" activeTab="1" xr2:uid="{00000000-000D-0000-FFFF-FFFF00000000}"/>
  </bookViews>
  <sheets>
    <sheet name="Valoración Riesgos y Controles" sheetId="12" r:id="rId1"/>
    <sheet name="Resultados" sheetId="13" r:id="rId2"/>
    <sheet name=" RIESGOS Y CONTROLES" sheetId="9" state="hidden" r:id="rId3"/>
    <sheet name="CONTROL" sheetId="10" state="hidden" r:id="rId4"/>
    <sheet name="LISTA" sheetId="11" state="hidden" r:id="rId5"/>
  </sheets>
  <externalReferences>
    <externalReference r:id="rId6"/>
    <externalReference r:id="rId7"/>
  </externalReferences>
  <definedNames>
    <definedName name="_xlnm._FilterDatabase" localSheetId="0" hidden="1">'Valoración Riesgos y Controles'!$A$10:$BH$18</definedName>
    <definedName name="_Toc15571170" localSheetId="0">Resultados!$K$7</definedName>
    <definedName name="_xlnm.Print_Area" localSheetId="0">'Valoración Riesgos y Controles'!$A$1:$AN$31</definedName>
    <definedName name="CALIFICACION_1">CONTROL!$F$16:$F$18</definedName>
    <definedName name="CALIFICACION_2">CONTROL!$G$16:$G$18</definedName>
    <definedName name="CALIFICACION_3">CONTROL!$H$16:$H$18</definedName>
    <definedName name="Clase">CONTROL!$K$8:$K$9</definedName>
    <definedName name="Controles">CONTROL!$C$15:$C$17</definedName>
    <definedName name="Documentación">CONTROL!$E$2:$E$3</definedName>
    <definedName name="EVIDENCIA">CONTROL!$G$3:$G$5</definedName>
    <definedName name="Factores_de_riesgo">LISTA!$E$4:$E$20</definedName>
    <definedName name="FOMULA_DE_UNO_Y_CERO">CONTROL!#REF!</definedName>
    <definedName name="Fraude">' RIESGOS Y CONTROLES'!#REF!</definedName>
    <definedName name="FRECUENCIA">CONTROL!$E$9:$E$10</definedName>
    <definedName name="Gestión_Financiera_y_Contable">LISTA!$C$2:$C$8</definedName>
    <definedName name="Gestión_Presupuestal_Contractual_y_del_Gasto">LISTA!$C$11:$C$16</definedName>
    <definedName name="HALLAZGO_AUDITORIA_ANTERIOR">CONTROL!$Q$19:$Q$20</definedName>
    <definedName name="IMPACTO">' RIESGOS Y CONTROLES'!$A$4:$E$7</definedName>
    <definedName name="Impacto_1">' RIESGOS Y CONTROLES'!$C$5:$C$7</definedName>
    <definedName name="INCORRECCIONES">CONTROL!$M$20:$M$22</definedName>
    <definedName name="Inherente">' RIESGOS Y CONTROLES'!#REF!</definedName>
    <definedName name="macroproceso_final">LISTA!$A$2:$A$3</definedName>
    <definedName name="NO">CONTROL!#REF!</definedName>
    <definedName name="OBJETIVO">CONTROL!$B$2:$B$5</definedName>
    <definedName name="Objetivo_apropiado">CONTROL!#REF!</definedName>
    <definedName name="PROCESOS">LISTA!$C$2:$C$16</definedName>
    <definedName name="Riesgo">CONTROL!#REF!</definedName>
    <definedName name="RTA">[1]LISTA!$E$2:$E$4</definedName>
    <definedName name="Segregación">CONTROL!$G$10:$G$11</definedName>
    <definedName name="Segregación2">CONTROL!$K$12:$K$13</definedName>
    <definedName name="SI">CONTROL!#REF!</definedName>
    <definedName name="Significativo">' RIESGOS Y CONTROLES'!#REF!</definedName>
    <definedName name="Tipo_1">CONTROL!$C$6:$C$8</definedName>
    <definedName name="TIPO_CONTROL">CONTROL!#REF!</definedName>
    <definedName name="TIPO_CONTROLES">CONTROL!#REF!</definedName>
    <definedName name="Tipoo">' RIESGOS Y CONTROLES'!$G$24:$G$27</definedName>
    <definedName name="unidad_ejecutora">LISTA!#REF!</definedName>
  </definedNames>
  <calcPr calcId="181029"/>
</workbook>
</file>

<file path=xl/calcChain.xml><?xml version="1.0" encoding="utf-8"?>
<calcChain xmlns="http://schemas.openxmlformats.org/spreadsheetml/2006/main">
  <c r="AG12" i="12" l="1"/>
  <c r="AI12" i="12"/>
  <c r="Q12" i="12"/>
  <c r="S12" i="12"/>
  <c r="U12" i="12"/>
  <c r="W12" i="12"/>
  <c r="Y12" i="12"/>
  <c r="I12" i="12"/>
  <c r="K12" i="12" s="1"/>
  <c r="M12" i="12" s="1"/>
  <c r="N12" i="12" s="1"/>
  <c r="AK14" i="12"/>
  <c r="AI14" i="12"/>
  <c r="AG14" i="12"/>
  <c r="AB14" i="12"/>
  <c r="AD14" i="12" s="1"/>
  <c r="AE14" i="12" s="1"/>
  <c r="AA14" i="12"/>
  <c r="Y14" i="12"/>
  <c r="W14" i="12"/>
  <c r="U14" i="12"/>
  <c r="S14" i="12"/>
  <c r="Q14" i="12"/>
  <c r="M14" i="12"/>
  <c r="N14" i="12" s="1"/>
  <c r="K14" i="12"/>
  <c r="J14" i="12"/>
  <c r="I14" i="12"/>
  <c r="AK13" i="12"/>
  <c r="AI13" i="12"/>
  <c r="AG13" i="12"/>
  <c r="AL13" i="12" s="1"/>
  <c r="AM13" i="12" s="1"/>
  <c r="AA13" i="12"/>
  <c r="Y13" i="12"/>
  <c r="W13" i="12"/>
  <c r="U13" i="12"/>
  <c r="S13" i="12"/>
  <c r="Q13" i="12"/>
  <c r="AB13" i="12" s="1"/>
  <c r="N13" i="12"/>
  <c r="M13" i="12"/>
  <c r="I13" i="12"/>
  <c r="K13" i="12" s="1"/>
  <c r="AK12" i="12"/>
  <c r="AA12" i="12"/>
  <c r="S15" i="12"/>
  <c r="U15" i="12"/>
  <c r="W15" i="12"/>
  <c r="Y15" i="12"/>
  <c r="Q11" i="12"/>
  <c r="S11" i="12"/>
  <c r="U11" i="12"/>
  <c r="W11" i="12"/>
  <c r="Y11" i="12"/>
  <c r="Q15" i="12"/>
  <c r="Q16" i="12"/>
  <c r="S16" i="12"/>
  <c r="U16" i="12"/>
  <c r="W16" i="12"/>
  <c r="Y16" i="12"/>
  <c r="AG11" i="12"/>
  <c r="AI11" i="12"/>
  <c r="AG15" i="12"/>
  <c r="AI15" i="12"/>
  <c r="AG16" i="12"/>
  <c r="AI16" i="12"/>
  <c r="M18" i="12"/>
  <c r="N18" i="12" s="1"/>
  <c r="I16" i="12"/>
  <c r="J16" i="12" s="1"/>
  <c r="AA16" i="12"/>
  <c r="AK16" i="12"/>
  <c r="I17" i="12"/>
  <c r="J17" i="12"/>
  <c r="M17" i="12"/>
  <c r="N17" i="12" s="1"/>
  <c r="Q17" i="12"/>
  <c r="S17" i="12"/>
  <c r="U17" i="12"/>
  <c r="W17" i="12"/>
  <c r="Y17" i="12"/>
  <c r="AA17" i="12"/>
  <c r="AG17" i="12"/>
  <c r="AI17" i="12"/>
  <c r="AK17" i="12"/>
  <c r="I18" i="12"/>
  <c r="J18" i="12" s="1"/>
  <c r="Q18" i="12"/>
  <c r="S18" i="12"/>
  <c r="U18" i="12"/>
  <c r="W18" i="12"/>
  <c r="Y18" i="12"/>
  <c r="AA18" i="12"/>
  <c r="AG18" i="12"/>
  <c r="AL18" i="12" s="1"/>
  <c r="AM18" i="12" s="1"/>
  <c r="AI18" i="12"/>
  <c r="AK18" i="12"/>
  <c r="F63" i="9"/>
  <c r="F62" i="9"/>
  <c r="F61" i="9"/>
  <c r="AK15" i="12"/>
  <c r="AK11" i="12"/>
  <c r="E61" i="9"/>
  <c r="E62" i="9"/>
  <c r="E63" i="9"/>
  <c r="D61" i="9"/>
  <c r="D62" i="9"/>
  <c r="D63" i="9"/>
  <c r="C61" i="9"/>
  <c r="C62" i="9"/>
  <c r="C63" i="9"/>
  <c r="D16" i="9"/>
  <c r="D19" i="9"/>
  <c r="D18" i="9"/>
  <c r="D21" i="9"/>
  <c r="D20" i="9"/>
  <c r="D17" i="9"/>
  <c r="I11" i="12"/>
  <c r="K11" i="12" s="1"/>
  <c r="M11" i="12" s="1"/>
  <c r="N11" i="12" s="1"/>
  <c r="I15" i="12"/>
  <c r="J15" i="12" s="1"/>
  <c r="M15" i="12"/>
  <c r="N15" i="12" s="1"/>
  <c r="AA15" i="12"/>
  <c r="AA11" i="12"/>
  <c r="J11" i="9"/>
  <c r="M16" i="12"/>
  <c r="N16" i="12" s="1"/>
  <c r="K17" i="12"/>
  <c r="J12" i="12" l="1"/>
  <c r="AB12" i="12"/>
  <c r="AL12" i="12"/>
  <c r="AM12" i="12" s="1"/>
  <c r="AL14" i="12"/>
  <c r="AM14" i="12" s="1"/>
  <c r="AD13" i="12"/>
  <c r="AE13" i="12" s="1"/>
  <c r="AN13" i="12"/>
  <c r="AC13" i="12"/>
  <c r="J13" i="12"/>
  <c r="AC14" i="12"/>
  <c r="AB17" i="12"/>
  <c r="AN17" i="12" s="1"/>
  <c r="AL17" i="12"/>
  <c r="AM17" i="12" s="1"/>
  <c r="K16" i="12"/>
  <c r="J11" i="12"/>
  <c r="K15" i="12"/>
  <c r="AL16" i="12"/>
  <c r="AM16" i="12" s="1"/>
  <c r="AB16" i="12"/>
  <c r="AD16" i="12" s="1"/>
  <c r="AE16" i="12" s="1"/>
  <c r="AL11" i="12"/>
  <c r="AB18" i="12"/>
  <c r="AD18" i="12" s="1"/>
  <c r="AE18" i="12" s="1"/>
  <c r="AB11" i="12"/>
  <c r="K18" i="12"/>
  <c r="AB15" i="12"/>
  <c r="AC15" i="12" s="1"/>
  <c r="AL15" i="12"/>
  <c r="AM15" i="12" s="1"/>
  <c r="AN18" i="12"/>
  <c r="AC18" i="12"/>
  <c r="G7" i="13" l="1"/>
  <c r="H7" i="13" s="1"/>
  <c r="AD11" i="12"/>
  <c r="AE11" i="12" s="1"/>
  <c r="AC11" i="12"/>
  <c r="C8" i="13"/>
  <c r="D8" i="13" s="1"/>
  <c r="AC12" i="12"/>
  <c r="AM11" i="12"/>
  <c r="G8" i="13"/>
  <c r="H8" i="13" s="1"/>
  <c r="I14" i="13" s="1"/>
  <c r="AN12" i="12"/>
  <c r="AN14" i="12"/>
  <c r="AD12" i="12"/>
  <c r="AD17" i="12"/>
  <c r="AE17" i="12" s="1"/>
  <c r="AC17" i="12"/>
  <c r="G6" i="13"/>
  <c r="H6" i="13" s="1"/>
  <c r="AD15" i="12"/>
  <c r="AE15" i="12" s="1"/>
  <c r="AN15" i="12"/>
  <c r="AC16" i="12"/>
  <c r="C6" i="13"/>
  <c r="AN16" i="12"/>
  <c r="C7" i="13"/>
  <c r="D7" i="13" s="1"/>
  <c r="AN11" i="12"/>
  <c r="E6" i="13" l="1"/>
  <c r="F6" i="13" s="1"/>
  <c r="E8" i="13"/>
  <c r="F8" i="13" s="1"/>
  <c r="AE12" i="12"/>
  <c r="E7" i="13"/>
  <c r="F7" i="13" s="1"/>
  <c r="I6" i="13"/>
  <c r="D6" i="13"/>
  <c r="I15" i="13" l="1"/>
  <c r="I13" i="13"/>
  <c r="AO3" i="12"/>
  <c r="I7" i="13"/>
  <c r="I1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CONTRALORIA-15</author>
    <author>FRANCISCO</author>
    <author>Blanca Esmeralda Martin Moreno (CGR)</author>
    <author>Joaquín Enrique Leal Abril (CGR)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CONTRALORIA-15:</t>
        </r>
        <r>
          <rPr>
            <sz val="9"/>
            <color indexed="81"/>
            <rFont val="Tahoma"/>
            <family val="2"/>
          </rPr>
          <t xml:space="preserve">
Traer del Papel de Trabajo RECF-27-01 Prueba de Recorrido</t>
        </r>
      </text>
    </comment>
    <comment ref="F10" authorId="1" shapeId="0" xr:uid="{00000000-0006-0000-0000-000002000000}">
      <text>
        <r>
          <rPr>
            <sz val="10"/>
            <color indexed="81"/>
            <rFont val="Tahoma"/>
            <family val="2"/>
          </rPr>
          <t>Traer del Papel de Trabajo RECF-27-01 Prueba de Recorrido</t>
        </r>
      </text>
    </comment>
    <comment ref="M10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Automático de acuerdo con el cuadro que se llama calificación final de riesgo inherente</t>
        </r>
      </text>
    </comment>
    <comment ref="O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CONTRALORIA-15:</t>
        </r>
        <r>
          <rPr>
            <sz val="9"/>
            <color indexed="81"/>
            <rFont val="Tahoma"/>
            <family val="2"/>
          </rPr>
          <t xml:space="preserve">
Traer del Papel de Trabajo RECF-27-01 Prueba de Recorrido</t>
        </r>
      </text>
    </comment>
    <comment ref="AB1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A239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Joaquín Enrique Leal Abril (CGR)</author>
  </authors>
  <commentList>
    <comment ref="E2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<sst xmlns="http://schemas.openxmlformats.org/spreadsheetml/2006/main" count="351" uniqueCount="243">
  <si>
    <t>Proceso</t>
  </si>
  <si>
    <t>Impacto</t>
  </si>
  <si>
    <t>Probabilidad</t>
  </si>
  <si>
    <t>Alto</t>
  </si>
  <si>
    <t>Medio</t>
  </si>
  <si>
    <t>Bajo</t>
  </si>
  <si>
    <t>Adecuado</t>
  </si>
  <si>
    <t>Inadecuado</t>
  </si>
  <si>
    <t>SI</t>
  </si>
  <si>
    <t>NO</t>
  </si>
  <si>
    <t>Inexistente</t>
  </si>
  <si>
    <t>Macroproceso</t>
  </si>
  <si>
    <t>Macroprocesos</t>
  </si>
  <si>
    <t>Factores de riesgo</t>
  </si>
  <si>
    <t>ALTO</t>
  </si>
  <si>
    <t>MEDIO</t>
  </si>
  <si>
    <t>BAJO</t>
  </si>
  <si>
    <t>Calificación riesgo inherente</t>
  </si>
  <si>
    <t>Frecuencia</t>
  </si>
  <si>
    <t>Documentación</t>
  </si>
  <si>
    <t>Parcial</t>
  </si>
  <si>
    <t>Efectivo</t>
  </si>
  <si>
    <t>Inefectivo</t>
  </si>
  <si>
    <t>Si</t>
  </si>
  <si>
    <t>No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</si>
  <si>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</si>
  <si>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</si>
  <si>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</si>
  <si>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</si>
  <si>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</si>
  <si>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</si>
  <si>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</si>
  <si>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</si>
  <si>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Cuando la calificación sea 1.</t>
  </si>
  <si>
    <t>CALIFICACION DEL RIESGO COMBINADO</t>
  </si>
  <si>
    <t>3  ALTO</t>
  </si>
  <si>
    <t>2  MEDIO</t>
  </si>
  <si>
    <t>1  BAJO</t>
  </si>
  <si>
    <t>BAJO 1</t>
  </si>
  <si>
    <t>MEDIO  2</t>
  </si>
  <si>
    <t>ALTO  3</t>
  </si>
  <si>
    <t xml:space="preserve">TIPO </t>
  </si>
  <si>
    <t xml:space="preserve">FRECUENCIA </t>
  </si>
  <si>
    <t xml:space="preserve">OBJETIVO </t>
  </si>
  <si>
    <t xml:space="preserve">CLASE </t>
  </si>
  <si>
    <t xml:space="preserve">CONTROLES </t>
  </si>
  <si>
    <t>CALIFICACION 1</t>
  </si>
  <si>
    <t>CALIFICACION 2</t>
  </si>
  <si>
    <t>CALIFICACION 3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</si>
  <si>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</si>
  <si>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</si>
  <si>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</si>
  <si>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</si>
  <si>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</si>
  <si>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</si>
  <si>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 xml:space="preserve">Otros procesos Significativos </t>
  </si>
  <si>
    <t>Gestión Presupuestal, Contractual y del Gasto</t>
  </si>
  <si>
    <t xml:space="preserve">Planeacion y Programación Presupuestal </t>
  </si>
  <si>
    <t>Ejecución  presupuestal</t>
  </si>
  <si>
    <t xml:space="preserve">Constitución y Ejecución de las Reservas Presupuestales y Cuentas por Pagar </t>
  </si>
  <si>
    <t xml:space="preserve">Gestión Financiera y Contable  -   </t>
  </si>
  <si>
    <t>Segregación2</t>
  </si>
  <si>
    <t>EVIDENCIA</t>
  </si>
  <si>
    <t>HALLAZGO_AUDITORIA_ANTERIOR</t>
  </si>
  <si>
    <t>RIESGO INHERENTE</t>
  </si>
  <si>
    <t>Control  apropiado (30%)</t>
  </si>
  <si>
    <t>Tipo (25%)</t>
  </si>
  <si>
    <t>Segregación (25%)</t>
  </si>
  <si>
    <t>Frecuencia (10%)</t>
  </si>
  <si>
    <t>Documentación (5%)</t>
  </si>
  <si>
    <t>Clase (5%)</t>
  </si>
  <si>
    <t>CRÍTICO</t>
  </si>
  <si>
    <t>Crítico</t>
  </si>
  <si>
    <t>Existe evidencia de su uso (20%)</t>
  </si>
  <si>
    <t>PROCESOS</t>
  </si>
  <si>
    <t>Gestión de Recaudo</t>
  </si>
  <si>
    <t xml:space="preserve"> Riesgo Identificado</t>
  </si>
  <si>
    <t>Periodo auditado:</t>
  </si>
  <si>
    <t>Registros que no reflejan la realidad o que no corresponden a la entidad</t>
  </si>
  <si>
    <t>Omisión en el registro de transacciones o hechos ocurridos en la entidad</t>
  </si>
  <si>
    <t>Cantidades, datos o transacciones erroneas o inexactas</t>
  </si>
  <si>
    <t>Registros que no corresponden al periodo.</t>
  </si>
  <si>
    <t>Inadecuada clasificación de operaciones.</t>
  </si>
  <si>
    <t>Sobrestimación del saldo de derechos y obligaciones.</t>
  </si>
  <si>
    <t>Inexistencia de control sobre derechos y obligaciones presentados en el saldo.</t>
  </si>
  <si>
    <t>Subestimación del saldo de derechos y obligaciones.</t>
  </si>
  <si>
    <t>Inadecuada valoración reflejada en los saldos.</t>
  </si>
  <si>
    <t>Revelación inadecuada de la realidad económica.</t>
  </si>
  <si>
    <t>Revelación incompleta de información financiera o presupuestal.</t>
  </si>
  <si>
    <t>Falta de claridad en la información revelada.</t>
  </si>
  <si>
    <t>Cantidades reveladas inadecuadas por su valoración o cálculo.</t>
  </si>
  <si>
    <t>Otro</t>
  </si>
  <si>
    <t>En la auditoría anterior se identificó la misma incorrección (20%)</t>
  </si>
  <si>
    <t>Descripción del control</t>
  </si>
  <si>
    <t>OBSERVACIONES DEL 
EQUIPO AUDITOR:</t>
  </si>
  <si>
    <t>OBSERVACIONES
 DEL SUPERVISOR:</t>
  </si>
  <si>
    <t>#
Riesgo</t>
  </si>
  <si>
    <t>Cuando la calificación menor o igual a 3</t>
  </si>
  <si>
    <t>RIESGO INHERENTE INICIAL</t>
  </si>
  <si>
    <t>Tipo de riesgo de fraude</t>
  </si>
  <si>
    <t>Corrupción</t>
  </si>
  <si>
    <t>Uso indebido a activos</t>
  </si>
  <si>
    <t>Manipulación de estados financieros o presupuestales</t>
  </si>
  <si>
    <t>Oportunidad</t>
  </si>
  <si>
    <t>Incentivos o presión</t>
  </si>
  <si>
    <t>Racionalización</t>
  </si>
  <si>
    <t>RIESGO INHERENTE
FINAL</t>
  </si>
  <si>
    <t>Cumple</t>
  </si>
  <si>
    <t>Cumple parcial</t>
  </si>
  <si>
    <t>No cumple</t>
  </si>
  <si>
    <t>Valoracion CI</t>
  </si>
  <si>
    <t>Condiciones que propician el fraude</t>
  </si>
  <si>
    <t>Manual</t>
  </si>
  <si>
    <t>Automatico</t>
  </si>
  <si>
    <t>Semiautomatico</t>
  </si>
  <si>
    <t>Documentado</t>
  </si>
  <si>
    <t>No documentado</t>
  </si>
  <si>
    <t>Razonable</t>
  </si>
  <si>
    <t>No razonable</t>
  </si>
  <si>
    <t>Existe</t>
  </si>
  <si>
    <t>No existe</t>
  </si>
  <si>
    <t>Preventivo</t>
  </si>
  <si>
    <t>Correctivo</t>
  </si>
  <si>
    <t xml:space="preserve"> </t>
  </si>
  <si>
    <t>Gestión de adquisición, recepción y uso de bienes y servicios</t>
  </si>
  <si>
    <t>Presentación y Revelación de Estados Financieros</t>
  </si>
  <si>
    <t>Leyes y Regulación Relacionada</t>
  </si>
  <si>
    <t>Desarticulación entre planes institucionales y planes de desarrollo y sectoriales.</t>
  </si>
  <si>
    <t>Inadecuada programación y ejecución del ingreso y del gasto.</t>
  </si>
  <si>
    <t>RIESGO INHERENTE FINAL</t>
  </si>
  <si>
    <t>CRITICO</t>
  </si>
  <si>
    <t>RESULTADOS DISEÑO DE CONTROL</t>
  </si>
  <si>
    <t>FRAUDE</t>
  </si>
  <si>
    <t>SIN HALLAZGOS</t>
  </si>
  <si>
    <t>INCORRECCIONES</t>
  </si>
  <si>
    <t>HALLAZGOS SIN INCIDENCIA FISCAL</t>
  </si>
  <si>
    <t>HALLAZGOS CON INCIDENCIA FISCAL</t>
  </si>
  <si>
    <t>Existen incorrecciones  (60%)</t>
  </si>
  <si>
    <t>Gestión Proyectos</t>
  </si>
  <si>
    <t>Inadecuada ejecución del Ingreso y del Gasto</t>
  </si>
  <si>
    <t>Recepción de Bienes o servicios con especificaciones diferentes a lo requerido</t>
  </si>
  <si>
    <t>Destinación diferente del recurso de endeudamiento</t>
  </si>
  <si>
    <t>Afirmación (Factores de Riesgo)</t>
  </si>
  <si>
    <t xml:space="preserve">Todas las posibilidades </t>
  </si>
  <si>
    <t>Riesgo Inherente Inicial</t>
  </si>
  <si>
    <t>Puntaje Calificación Final Riesgo Inherente</t>
  </si>
  <si>
    <t>Total General</t>
  </si>
  <si>
    <t>MACROPROCESO</t>
  </si>
  <si>
    <t>Puntaje Ponderado Diseño de Control</t>
  </si>
  <si>
    <t>CALIFICACIÓN FRAUDE</t>
  </si>
  <si>
    <t>Cuando la calificación sea 3 y no hay riesgo de fraude</t>
  </si>
  <si>
    <t>Cuando la calificación sea 2 y no hay riesgo de fraude</t>
  </si>
  <si>
    <t>Cuando la calificación sea 4, 5 o 6 y existe riesgo de fraude</t>
  </si>
  <si>
    <t>Cuando existe Riesgo de Fraude</t>
  </si>
  <si>
    <t>ADECUADO</t>
  </si>
  <si>
    <t>PARCIAL</t>
  </si>
  <si>
    <t>INADECUADO</t>
  </si>
  <si>
    <t>INEXISTENTE</t>
  </si>
  <si>
    <t>AUTOMATICO</t>
  </si>
  <si>
    <t>MANUAL</t>
  </si>
  <si>
    <t>RAZONABLE</t>
  </si>
  <si>
    <t>NO RAZONABLE</t>
  </si>
  <si>
    <t>EXISTE</t>
  </si>
  <si>
    <t>NO EXISTE</t>
  </si>
  <si>
    <t>DOCUMENTADO</t>
  </si>
  <si>
    <t>NO DOCUMENTADO</t>
  </si>
  <si>
    <t>PREVENTIVO</t>
  </si>
  <si>
    <t>CORRECTIVO</t>
  </si>
  <si>
    <t>OPCIONES POR CITERIO</t>
  </si>
  <si>
    <t>Cuando no existen controles</t>
  </si>
  <si>
    <t>PARCIALMENTE ADECUADO</t>
  </si>
  <si>
    <t>Cuando la calificación sea hasta 1</t>
  </si>
  <si>
    <t>Cuando la calificación sea mayor que 1 y menor o igual que 2</t>
  </si>
  <si>
    <t>Cuando la calificación mayor que 2</t>
  </si>
  <si>
    <t>CON DEFICIENCIAS</t>
  </si>
  <si>
    <t>Cuando la calificación sea mayor que 6</t>
  </si>
  <si>
    <t>Cuando la calificación sea igual o mayor de 3,1 y menor o igual que 6</t>
  </si>
  <si>
    <r>
      <t xml:space="preserve">VALORACIÓN DISEÑO DE CONTROL - EFICIENCIA
</t>
    </r>
    <r>
      <rPr>
        <b/>
        <sz val="16"/>
        <color indexed="8"/>
        <rFont val="Arial"/>
        <family val="2"/>
      </rPr>
      <t xml:space="preserve">(25%) </t>
    </r>
  </si>
  <si>
    <t>EFICIENTE</t>
  </si>
  <si>
    <t>INEFICIENTE</t>
  </si>
  <si>
    <t>INEFICAZ</t>
  </si>
  <si>
    <t>EFICAZ</t>
  </si>
  <si>
    <t>EFECTIVO</t>
  </si>
  <si>
    <t>INEFECTIVO</t>
  </si>
  <si>
    <t>RANGO DE CALIFICACIÓN</t>
  </si>
  <si>
    <t>CALIFICACIÓN %</t>
  </si>
  <si>
    <t>CONCEPTO</t>
  </si>
  <si>
    <t>&gt;=0 y &lt;=1</t>
  </si>
  <si>
    <t>&gt;1 y &lt;=1,5</t>
  </si>
  <si>
    <t>&gt;1,5 y &lt;=2</t>
  </si>
  <si>
    <t>&gt;2 y &lt;=2,5</t>
  </si>
  <si>
    <t>&gt;2,5 y &lt;3</t>
  </si>
  <si>
    <t>&gt;=3</t>
  </si>
  <si>
    <t>BASE 100%</t>
  </si>
  <si>
    <t>CALIFICACIONES POSIBLES DISEÑO DE CONTROLES - EFICIENCIA</t>
  </si>
  <si>
    <t>CALIFICACIONES POSIBLES EFICACIA DE LOS CONTROLES</t>
  </si>
  <si>
    <t>CALIFICACIONES POSIBLES SOBRE LA CALIDAD Y EFECTIVIDAD DEL CONTROL INTERNO FINANCIERO Y DE GESTIÓN (100%)</t>
  </si>
  <si>
    <r>
      <t>TOTAL CALIDAD Y EFECTIVIDAD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CONTROL INTERNO FINANCIERO Y DE GESTIÓN</t>
    </r>
  </si>
  <si>
    <t>SEMIAUTOMATICO</t>
  </si>
  <si>
    <t>Existen incorrecciones  
(60%)</t>
  </si>
  <si>
    <t>Existe evidencia de su uso 
(20%)</t>
  </si>
  <si>
    <t>RESULTADO DE LA EFECTIVIDAD DE LOS CONTROLES</t>
  </si>
  <si>
    <t xml:space="preserve">EVALUACIÓN DEL DISEÑO DEL CONTROL (25%) </t>
  </si>
  <si>
    <t>EVALUACIÓN DE LA EFECTIVIDAD DE LOS CONTROLES (75%)</t>
  </si>
  <si>
    <r>
      <t xml:space="preserve">VALORACIÓN DE EFECTIVIDAD DE LOS CONTROLES
</t>
    </r>
    <r>
      <rPr>
        <b/>
        <sz val="16"/>
        <color indexed="8"/>
        <rFont val="Arial"/>
        <family val="2"/>
      </rPr>
      <t xml:space="preserve"> (75%)</t>
    </r>
  </si>
  <si>
    <t>Riesgo Fraude</t>
  </si>
  <si>
    <t>En la auditoría anterior se identificó la misma incorrección 
(20%)</t>
  </si>
  <si>
    <t>GESTIÓN FINANCIERA</t>
  </si>
  <si>
    <t>GESTIÓN PRESUPUESTAL</t>
  </si>
  <si>
    <t>RESULTADO  DISEÑO DE CONTROL</t>
  </si>
  <si>
    <t>RIESGO COMBINADO (Riesgo inherente*Diseño del control)</t>
  </si>
  <si>
    <t>Riesgo 
fraude</t>
  </si>
  <si>
    <t>FASE DE PLANEACIÓN</t>
  </si>
  <si>
    <t>FASE DE EJECUCIÓN</t>
  </si>
  <si>
    <t>N/A</t>
  </si>
  <si>
    <t xml:space="preserve"> De 1.0 a 1.5</t>
  </si>
  <si>
    <t>De &gt; 1.5 a 2.0</t>
  </si>
  <si>
    <t xml:space="preserve">Con deficiencias </t>
  </si>
  <si>
    <t xml:space="preserve"> De &gt; 2.0 a 3.0</t>
  </si>
  <si>
    <r>
      <t xml:space="preserve">CALIFICACION SOBRE LA CALIDAD Y </t>
    </r>
    <r>
      <rPr>
        <b/>
        <sz val="10"/>
        <rFont val="Arial"/>
        <family val="2"/>
      </rPr>
      <t>EFICIENCIA</t>
    </r>
    <r>
      <rPr>
        <b/>
        <sz val="10"/>
        <color indexed="8"/>
        <rFont val="Arial"/>
        <family val="2"/>
      </rPr>
      <t xml:space="preserve"> DEL CONTROL FISCAL INTERNO  INTERNO</t>
    </r>
  </si>
  <si>
    <t>RIESGO COMBINADO                        (Riesgo inherente*Diseño del control)</t>
  </si>
  <si>
    <t>Tabla de resultados</t>
  </si>
  <si>
    <t>Rangos de ponderación CFI</t>
  </si>
  <si>
    <t xml:space="preserve">Diseño de controles </t>
  </si>
  <si>
    <t xml:space="preserve">Efectividad de controles </t>
  </si>
  <si>
    <t>Riesgo combinado</t>
  </si>
  <si>
    <t>Resultado del CFI</t>
  </si>
  <si>
    <t>Posibles efectos en caso de materialización</t>
  </si>
  <si>
    <t>Impacto Alto</t>
  </si>
  <si>
    <t>Impacto Medio</t>
  </si>
  <si>
    <t>Impacto Bajo</t>
  </si>
  <si>
    <t>Entidad auditada:</t>
  </si>
  <si>
    <t>Vigencia PVCFT</t>
  </si>
  <si>
    <t>Fecha de revisión</t>
  </si>
  <si>
    <t>Equipo Auditor:</t>
  </si>
  <si>
    <t xml:space="preserve">Supervisor: </t>
  </si>
  <si>
    <t>AUDITORIA FINANCIERA Y DE GESTIÓN</t>
  </si>
  <si>
    <t>PROCESO: GESTIÓN DE CONTROL FISCAL - 
SUBCONTRALORÍA DELEGADA PARA EL CONTROL FISCAL</t>
  </si>
  <si>
    <t>Versión: 01 - 2020</t>
  </si>
  <si>
    <t>Código: RECF-28-01</t>
  </si>
  <si>
    <t>PAPEL DE TRABAJO MATRIZ DE RIESGOS Y CONTROLES AFG</t>
  </si>
  <si>
    <t>Fecha:30-09-2020</t>
  </si>
  <si>
    <t>Fecha:30 -09-2020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</si>
</sst>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6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9"/>
      <color rgb="FFFFFF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21212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 Black"/>
      <family val="2"/>
    </font>
    <font>
      <sz val="11"/>
      <color rgb="FF000000"/>
      <name val="Calibri"/>
      <family val="2"/>
      <scheme val="minor"/>
    </font>
    <font>
      <b/>
      <sz val="20"/>
      <color theme="1"/>
      <name val="Arial"/>
      <family val="2"/>
    </font>
    <font>
      <b/>
      <sz val="10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  <scheme val="minor"/>
    </font>
    <font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medium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left" vertical="center" wrapText="1"/>
    </xf>
    <xf numFmtId="0" fontId="22" fillId="5" borderId="4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1" xfId="0" applyFont="1" applyFill="1" applyBorder="1" applyAlignment="1" applyProtection="1">
      <alignment horizontal="center" vertical="center" wrapText="1"/>
      <protection hidden="1"/>
    </xf>
    <xf numFmtId="0" fontId="2" fillId="8" borderId="7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165" fontId="28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 hidden="1"/>
    </xf>
    <xf numFmtId="0" fontId="24" fillId="8" borderId="0" xfId="0" applyFont="1" applyFill="1" applyBorder="1" applyAlignment="1" applyProtection="1">
      <alignment vertical="center"/>
      <protection hidden="1"/>
    </xf>
    <xf numFmtId="0" fontId="29" fillId="8" borderId="0" xfId="0" applyFont="1" applyFill="1" applyBorder="1" applyAlignment="1" applyProtection="1">
      <alignment vertical="center" wrapText="1"/>
      <protection hidden="1"/>
    </xf>
    <xf numFmtId="0" fontId="8" fillId="8" borderId="5" xfId="0" applyFont="1" applyFill="1" applyBorder="1" applyAlignment="1" applyProtection="1">
      <alignment horizontal="left" vertical="center"/>
      <protection hidden="1"/>
    </xf>
    <xf numFmtId="0" fontId="8" fillId="8" borderId="0" xfId="0" applyFont="1" applyFill="1" applyBorder="1" applyAlignment="1" applyProtection="1">
      <alignment horizontal="left" vertical="center"/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30" fillId="8" borderId="0" xfId="0" applyFont="1" applyFill="1" applyBorder="1" applyAlignment="1" applyProtection="1">
      <alignment horizontal="center" vertical="center"/>
      <protection hidden="1"/>
    </xf>
    <xf numFmtId="2" fontId="31" fillId="8" borderId="0" xfId="0" applyNumberFormat="1" applyFont="1" applyFill="1" applyBorder="1" applyAlignment="1" applyProtection="1">
      <alignment vertical="center" wrapText="1"/>
      <protection hidden="1"/>
    </xf>
    <xf numFmtId="0" fontId="32" fillId="8" borderId="0" xfId="0" applyFont="1" applyFill="1" applyBorder="1" applyAlignment="1" applyProtection="1">
      <alignment vertical="center"/>
      <protection hidden="1"/>
    </xf>
    <xf numFmtId="0" fontId="33" fillId="6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2" fontId="31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3" fillId="8" borderId="0" xfId="0" applyNumberFormat="1" applyFont="1" applyFill="1" applyBorder="1" applyAlignment="1" applyProtection="1">
      <alignment horizontal="left"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2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5" fillId="8" borderId="0" xfId="0" applyFont="1" applyFill="1" applyAlignment="1">
      <alignment vertical="center"/>
    </xf>
    <xf numFmtId="0" fontId="22" fillId="5" borderId="4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1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6" fillId="0" borderId="0" xfId="1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165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3" fillId="9" borderId="1" xfId="0" applyFont="1" applyFill="1" applyBorder="1" applyAlignment="1" applyProtection="1">
      <alignment horizontal="center" vertical="center" wrapText="1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justify" vertical="center"/>
      <protection hidden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vertical="center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165" fontId="33" fillId="11" borderId="1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3" fillId="12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>
      <alignment vertical="center"/>
    </xf>
    <xf numFmtId="0" fontId="33" fillId="11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left" vertical="center" wrapText="1"/>
      <protection locked="0" hidden="1"/>
    </xf>
    <xf numFmtId="0" fontId="14" fillId="11" borderId="15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vertical="center"/>
    </xf>
    <xf numFmtId="0" fontId="4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7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24" fillId="15" borderId="1" xfId="0" applyNumberFormat="1" applyFont="1" applyFill="1" applyBorder="1" applyAlignment="1" applyProtection="1">
      <alignment horizontal="center" vertical="center"/>
      <protection hidden="1"/>
    </xf>
    <xf numFmtId="165" fontId="15" fillId="16" borderId="1" xfId="0" applyNumberFormat="1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43" fillId="7" borderId="1" xfId="0" applyFont="1" applyFill="1" applyBorder="1" applyAlignment="1" applyProtection="1">
      <alignment horizontal="center" vertical="center"/>
      <protection hidden="1"/>
    </xf>
    <xf numFmtId="0" fontId="43" fillId="10" borderId="1" xfId="0" applyFont="1" applyFill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44" fillId="12" borderId="1" xfId="0" applyFont="1" applyFill="1" applyBorder="1" applyAlignment="1" applyProtection="1">
      <alignment horizontal="center" vertical="center" wrapText="1"/>
      <protection hidden="1"/>
    </xf>
    <xf numFmtId="0" fontId="33" fillId="9" borderId="15" xfId="0" applyFont="1" applyFill="1" applyBorder="1" applyAlignment="1" applyProtection="1">
      <alignment horizontal="center" vertical="center" wrapText="1"/>
      <protection hidden="1"/>
    </xf>
    <xf numFmtId="2" fontId="24" fillId="8" borderId="1" xfId="0" applyNumberFormat="1" applyFont="1" applyFill="1" applyBorder="1" applyAlignment="1" applyProtection="1">
      <alignment horizontal="center" vertical="center" wrapText="1"/>
      <protection hidden="1"/>
    </xf>
    <xf numFmtId="165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5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17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wrapText="1"/>
      <protection hidden="1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8" borderId="0" xfId="1" applyFont="1" applyFill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/>
    </xf>
    <xf numFmtId="164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justify" vertical="center" wrapText="1"/>
      <protection locked="0"/>
    </xf>
    <xf numFmtId="165" fontId="28" fillId="8" borderId="7" xfId="0" applyNumberFormat="1" applyFont="1" applyFill="1" applyBorder="1" applyAlignment="1" applyProtection="1">
      <alignment horizontal="center" vertical="center" wrapText="1"/>
      <protection hidden="1"/>
    </xf>
    <xf numFmtId="0" fontId="33" fillId="9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47" fillId="18" borderId="20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7" borderId="22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48" fillId="0" borderId="7" xfId="0" applyFont="1" applyBorder="1" applyAlignment="1">
      <alignment horizontal="justify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1" fontId="2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34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hidden="1"/>
    </xf>
    <xf numFmtId="2" fontId="24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33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24" fillId="15" borderId="7" xfId="0" applyNumberFormat="1" applyFont="1" applyFill="1" applyBorder="1" applyAlignment="1" applyProtection="1">
      <alignment horizontal="center" vertical="center"/>
      <protection hidden="1"/>
    </xf>
    <xf numFmtId="165" fontId="33" fillId="11" borderId="7" xfId="0" applyNumberFormat="1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24" fillId="8" borderId="23" xfId="0" applyFont="1" applyFill="1" applyBorder="1" applyAlignment="1" applyProtection="1">
      <alignment vertical="center" wrapText="1"/>
      <protection locked="0"/>
    </xf>
    <xf numFmtId="0" fontId="33" fillId="19" borderId="23" xfId="0" applyFont="1" applyFill="1" applyBorder="1" applyAlignment="1" applyProtection="1">
      <alignment horizontal="center" vertical="center" wrapText="1"/>
      <protection locked="0"/>
    </xf>
    <xf numFmtId="165" fontId="49" fillId="2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164" fontId="0" fillId="0" borderId="1" xfId="0" applyNumberFormat="1" applyBorder="1"/>
    <xf numFmtId="0" fontId="33" fillId="12" borderId="24" xfId="0" applyFont="1" applyFill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 applyProtection="1">
      <alignment horizontal="center" vertical="center" wrapText="1"/>
      <protection locked="0" hidden="1"/>
    </xf>
    <xf numFmtId="0" fontId="33" fillId="0" borderId="0" xfId="0" applyFont="1" applyBorder="1" applyAlignment="1" applyProtection="1">
      <alignment horizontal="center" vertical="center" wrapText="1"/>
      <protection locked="0" hidden="1"/>
    </xf>
    <xf numFmtId="2" fontId="31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center" wrapText="1"/>
      <protection locked="0" hidden="1"/>
    </xf>
    <xf numFmtId="0" fontId="33" fillId="7" borderId="1" xfId="0" applyFont="1" applyFill="1" applyBorder="1" applyAlignment="1" applyProtection="1">
      <alignment horizontal="center" vertical="center" wrapText="1"/>
      <protection locked="0" hidden="1"/>
    </xf>
    <xf numFmtId="0" fontId="33" fillId="2" borderId="1" xfId="0" applyFont="1" applyFill="1" applyBorder="1" applyAlignment="1" applyProtection="1">
      <alignment horizontal="center" vertical="center" wrapText="1"/>
      <protection locked="0" hidden="1"/>
    </xf>
    <xf numFmtId="0" fontId="33" fillId="6" borderId="1" xfId="0" applyFont="1" applyFill="1" applyBorder="1" applyAlignment="1" applyProtection="1">
      <alignment horizontal="center" vertical="center" wrapText="1"/>
      <protection locked="0"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left"/>
      <protection hidden="1"/>
    </xf>
    <xf numFmtId="0" fontId="44" fillId="0" borderId="1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 hidden="1"/>
    </xf>
    <xf numFmtId="0" fontId="14" fillId="0" borderId="17" xfId="0" applyFont="1" applyBorder="1" applyAlignment="1" applyProtection="1">
      <alignment horizontal="center" vertical="center" wrapText="1"/>
      <protection locked="0" hidden="1"/>
    </xf>
    <xf numFmtId="0" fontId="45" fillId="0" borderId="2" xfId="0" applyFont="1" applyBorder="1" applyAlignment="1" applyProtection="1">
      <protection hidden="1"/>
    </xf>
    <xf numFmtId="0" fontId="45" fillId="0" borderId="25" xfId="0" applyFont="1" applyBorder="1" applyAlignment="1" applyProtection="1">
      <protection hidden="1"/>
    </xf>
    <xf numFmtId="0" fontId="45" fillId="0" borderId="0" xfId="0" applyFont="1" applyBorder="1" applyAlignment="1" applyProtection="1">
      <protection hidden="1"/>
    </xf>
    <xf numFmtId="0" fontId="45" fillId="0" borderId="26" xfId="0" applyFont="1" applyBorder="1" applyAlignment="1" applyProtection="1">
      <protection hidden="1"/>
    </xf>
    <xf numFmtId="0" fontId="33" fillId="12" borderId="1" xfId="0" applyFont="1" applyFill="1" applyBorder="1" applyAlignment="1" applyProtection="1">
      <alignment horizontal="center" vertical="center" wrapText="1"/>
      <protection hidden="1"/>
    </xf>
    <xf numFmtId="0" fontId="33" fillId="9" borderId="27" xfId="0" applyFont="1" applyFill="1" applyBorder="1" applyAlignment="1" applyProtection="1">
      <alignment vertical="center" wrapText="1"/>
      <protection hidden="1"/>
    </xf>
    <xf numFmtId="0" fontId="33" fillId="13" borderId="28" xfId="0" applyFont="1" applyFill="1" applyBorder="1" applyAlignment="1" applyProtection="1">
      <alignment horizontal="center" vertical="center" wrapText="1"/>
      <protection hidden="1"/>
    </xf>
    <xf numFmtId="0" fontId="33" fillId="13" borderId="28" xfId="0" applyFont="1" applyFill="1" applyBorder="1" applyAlignment="1" applyProtection="1">
      <alignment horizontal="center" vertical="center"/>
      <protection hidden="1"/>
    </xf>
    <xf numFmtId="0" fontId="33" fillId="13" borderId="28" xfId="0" applyFont="1" applyFill="1" applyBorder="1" applyAlignment="1" applyProtection="1">
      <alignment horizontal="justify" vertical="center"/>
      <protection hidden="1"/>
    </xf>
    <xf numFmtId="0" fontId="33" fillId="2" borderId="28" xfId="0" applyFont="1" applyFill="1" applyBorder="1" applyAlignment="1" applyProtection="1">
      <alignment vertical="center" wrapText="1"/>
      <protection hidden="1"/>
    </xf>
    <xf numFmtId="0" fontId="33" fillId="9" borderId="28" xfId="0" applyFont="1" applyFill="1" applyBorder="1" applyAlignment="1" applyProtection="1">
      <alignment horizontal="center" vertical="center" wrapText="1"/>
      <protection hidden="1"/>
    </xf>
    <xf numFmtId="0" fontId="33" fillId="11" borderId="28" xfId="0" applyFont="1" applyFill="1" applyBorder="1" applyAlignment="1" applyProtection="1">
      <alignment vertical="center" wrapText="1"/>
      <protection hidden="1"/>
    </xf>
    <xf numFmtId="0" fontId="33" fillId="21" borderId="28" xfId="0" applyFont="1" applyFill="1" applyBorder="1" applyAlignment="1" applyProtection="1">
      <alignment horizontal="center" vertical="center" wrapText="1"/>
      <protection hidden="1"/>
    </xf>
    <xf numFmtId="0" fontId="33" fillId="6" borderId="28" xfId="0" applyFont="1" applyFill="1" applyBorder="1" applyAlignment="1" applyProtection="1">
      <alignment horizontal="center" vertical="center" wrapText="1"/>
      <protection hidden="1"/>
    </xf>
    <xf numFmtId="9" fontId="33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33" fillId="9" borderId="28" xfId="0" applyFont="1" applyFill="1" applyBorder="1" applyAlignment="1" applyProtection="1">
      <alignment vertical="center" wrapText="1"/>
      <protection hidden="1"/>
    </xf>
    <xf numFmtId="0" fontId="33" fillId="11" borderId="28" xfId="0" applyFont="1" applyFill="1" applyBorder="1" applyAlignment="1" applyProtection="1">
      <alignment horizontal="center" vertical="center" wrapText="1"/>
      <protection hidden="1"/>
    </xf>
    <xf numFmtId="9" fontId="33" fillId="11" borderId="28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28" xfId="0" applyFont="1" applyFill="1" applyBorder="1" applyAlignment="1" applyProtection="1">
      <alignment horizontal="center" vertical="center" wrapText="1"/>
      <protection hidden="1"/>
    </xf>
    <xf numFmtId="0" fontId="14" fillId="21" borderId="28" xfId="0" applyFont="1" applyFill="1" applyBorder="1" applyAlignment="1" applyProtection="1">
      <alignment horizontal="center" vertical="center" wrapText="1"/>
      <protection hidden="1"/>
    </xf>
    <xf numFmtId="165" fontId="51" fillId="2" borderId="1" xfId="0" applyNumberFormat="1" applyFont="1" applyFill="1" applyBorder="1" applyAlignment="1" applyProtection="1">
      <alignment vertical="center" wrapText="1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45" fillId="0" borderId="25" xfId="0" applyFont="1" applyBorder="1" applyAlignment="1"/>
    <xf numFmtId="0" fontId="45" fillId="0" borderId="2" xfId="0" applyFont="1" applyBorder="1" applyAlignment="1"/>
    <xf numFmtId="0" fontId="8" fillId="8" borderId="1" xfId="0" applyFont="1" applyFill="1" applyBorder="1" applyAlignment="1" applyProtection="1">
      <alignment horizontal="left" vertical="center"/>
      <protection hidden="1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60" fillId="0" borderId="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60" fillId="0" borderId="1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/>
      <protection hidden="1"/>
    </xf>
    <xf numFmtId="0" fontId="59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1" fillId="14" borderId="30" xfId="0" applyFont="1" applyFill="1" applyBorder="1" applyAlignment="1" applyProtection="1">
      <alignment horizontal="center" vertical="center"/>
      <protection hidden="1"/>
    </xf>
    <xf numFmtId="0" fontId="31" fillId="14" borderId="23" xfId="0" applyFont="1" applyFill="1" applyBorder="1" applyAlignment="1" applyProtection="1">
      <alignment horizontal="center" vertical="center"/>
      <protection hidden="1"/>
    </xf>
    <xf numFmtId="0" fontId="31" fillId="14" borderId="24" xfId="0" applyFont="1" applyFill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31" fillId="14" borderId="36" xfId="0" applyFont="1" applyFill="1" applyBorder="1" applyAlignment="1" applyProtection="1">
      <alignment horizontal="center" vertical="center"/>
      <protection hidden="1"/>
    </xf>
    <xf numFmtId="0" fontId="31" fillId="14" borderId="37" xfId="0" applyFont="1" applyFill="1" applyBorder="1" applyAlignment="1" applyProtection="1">
      <alignment horizontal="center" vertical="center"/>
      <protection hidden="1"/>
    </xf>
    <xf numFmtId="0" fontId="31" fillId="14" borderId="21" xfId="0" applyFont="1" applyFill="1" applyBorder="1" applyAlignment="1" applyProtection="1">
      <alignment horizontal="center" vertical="center"/>
      <protection hidden="1"/>
    </xf>
    <xf numFmtId="0" fontId="33" fillId="0" borderId="8" xfId="0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33" fillId="0" borderId="27" xfId="0" applyFont="1" applyFill="1" applyBorder="1" applyAlignment="1" applyProtection="1">
      <alignment horizontal="center" vertical="center"/>
      <protection hidden="1"/>
    </xf>
    <xf numFmtId="0" fontId="33" fillId="0" borderId="28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33" fillId="22" borderId="6" xfId="0" applyFont="1" applyFill="1" applyBorder="1" applyAlignment="1" applyProtection="1">
      <alignment horizontal="center" vertical="center" wrapText="1"/>
      <protection hidden="1"/>
    </xf>
    <xf numFmtId="0" fontId="33" fillId="22" borderId="13" xfId="0" applyFont="1" applyFill="1" applyBorder="1" applyAlignment="1" applyProtection="1">
      <alignment horizontal="center" vertical="center" wrapText="1"/>
      <protection hidden="1"/>
    </xf>
    <xf numFmtId="0" fontId="31" fillId="16" borderId="27" xfId="0" applyFont="1" applyFill="1" applyBorder="1" applyAlignment="1" applyProtection="1">
      <alignment horizontal="center" vertical="center" wrapText="1"/>
      <protection hidden="1"/>
    </xf>
    <xf numFmtId="0" fontId="31" fillId="16" borderId="35" xfId="0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Fill="1" applyBorder="1" applyAlignment="1" applyProtection="1">
      <alignment horizontal="center" vertical="center" wrapText="1"/>
      <protection hidden="1"/>
    </xf>
    <xf numFmtId="0" fontId="31" fillId="6" borderId="27" xfId="0" applyFont="1" applyFill="1" applyBorder="1" applyAlignment="1" applyProtection="1">
      <alignment horizontal="center" vertical="center"/>
      <protection hidden="1"/>
    </xf>
    <xf numFmtId="0" fontId="31" fillId="13" borderId="27" xfId="0" applyFont="1" applyFill="1" applyBorder="1" applyAlignment="1" applyProtection="1">
      <alignment horizontal="center" vertical="center" wrapText="1"/>
      <protection hidden="1"/>
    </xf>
    <xf numFmtId="0" fontId="33" fillId="9" borderId="27" xfId="0" applyFont="1" applyFill="1" applyBorder="1" applyAlignment="1" applyProtection="1">
      <alignment horizontal="center" vertical="center" wrapText="1"/>
      <protection hidden="1"/>
    </xf>
    <xf numFmtId="0" fontId="33" fillId="9" borderId="28" xfId="0" applyFont="1" applyFill="1" applyBorder="1" applyAlignment="1" applyProtection="1">
      <alignment horizontal="center" vertical="center" wrapText="1"/>
      <protection hidden="1"/>
    </xf>
    <xf numFmtId="0" fontId="33" fillId="0" borderId="39" xfId="0" applyFont="1" applyFill="1" applyBorder="1" applyAlignment="1" applyProtection="1">
      <alignment horizontal="center" vertical="center" wrapText="1"/>
      <protection hidden="1"/>
    </xf>
    <xf numFmtId="0" fontId="33" fillId="0" borderId="40" xfId="0" applyFont="1" applyFill="1" applyBorder="1" applyAlignment="1" applyProtection="1">
      <alignment horizontal="center" vertical="center" wrapText="1"/>
      <protection hidden="1"/>
    </xf>
    <xf numFmtId="0" fontId="52" fillId="11" borderId="28" xfId="0" applyFont="1" applyFill="1" applyBorder="1" applyAlignment="1" applyProtection="1">
      <alignment horizontal="center" vertical="center" wrapText="1"/>
      <protection hidden="1"/>
    </xf>
    <xf numFmtId="0" fontId="52" fillId="11" borderId="29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left"/>
      <protection locked="0"/>
    </xf>
    <xf numFmtId="0" fontId="53" fillId="0" borderId="17" xfId="0" applyFont="1" applyBorder="1" applyAlignment="1">
      <alignment horizontal="left" vertical="center"/>
    </xf>
    <xf numFmtId="0" fontId="33" fillId="0" borderId="17" xfId="0" applyFont="1" applyBorder="1" applyAlignment="1" applyProtection="1">
      <alignment horizontal="center" vertical="center" wrapText="1"/>
      <protection locked="0" hidden="1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55" fillId="0" borderId="25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44" fillId="0" borderId="1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57" fillId="3" borderId="1" xfId="0" applyFont="1" applyFill="1" applyBorder="1" applyAlignment="1" applyProtection="1">
      <alignment horizontal="center" vertical="center" wrapText="1"/>
      <protection hidden="1"/>
    </xf>
    <xf numFmtId="0" fontId="33" fillId="19" borderId="23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56" fillId="4" borderId="36" xfId="0" applyFont="1" applyFill="1" applyBorder="1" applyAlignment="1">
      <alignment horizontal="center" vertical="center"/>
    </xf>
    <xf numFmtId="0" fontId="56" fillId="4" borderId="21" xfId="0" applyFont="1" applyFill="1" applyBorder="1" applyAlignment="1">
      <alignment horizontal="center" vertical="center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23" xfId="0" applyFont="1" applyBorder="1" applyAlignment="1" applyProtection="1">
      <alignment horizontal="center" vertical="center"/>
      <protection hidden="1"/>
    </xf>
    <xf numFmtId="0" fontId="58" fillId="8" borderId="1" xfId="0" applyFont="1" applyFill="1" applyBorder="1" applyAlignment="1" applyProtection="1">
      <alignment horizontal="center" vertical="center"/>
      <protection hidden="1"/>
    </xf>
    <xf numFmtId="0" fontId="33" fillId="8" borderId="7" xfId="0" applyFont="1" applyFill="1" applyBorder="1" applyAlignment="1" applyProtection="1">
      <alignment horizontal="left" vertical="center" wrapText="1"/>
      <protection locked="0"/>
    </xf>
    <xf numFmtId="0" fontId="33" fillId="8" borderId="1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54" fillId="0" borderId="9" xfId="0" applyFont="1" applyFill="1" applyBorder="1" applyAlignment="1" applyProtection="1">
      <alignment horizontal="justify" vertical="center" wrapText="1"/>
      <protection hidden="1"/>
    </xf>
    <xf numFmtId="0" fontId="54" fillId="0" borderId="0" xfId="0" applyFont="1" applyFill="1" applyBorder="1" applyAlignment="1" applyProtection="1">
      <alignment horizontal="justify" vertical="center" wrapText="1"/>
      <protection hidden="1"/>
    </xf>
    <xf numFmtId="0" fontId="22" fillId="5" borderId="44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justify" vertical="center"/>
    </xf>
    <xf numFmtId="0" fontId="0" fillId="2" borderId="16" xfId="0" applyFill="1" applyBorder="1" applyAlignment="1">
      <alignment horizontal="justify" vertical="center"/>
    </xf>
    <xf numFmtId="0" fontId="0" fillId="2" borderId="2" xfId="0" applyFill="1" applyBorder="1" applyAlignment="1">
      <alignment horizontal="justify" vertical="center"/>
    </xf>
    <xf numFmtId="0" fontId="4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0" fillId="0" borderId="25" xfId="0" applyBorder="1"/>
    <xf numFmtId="0" fontId="56" fillId="4" borderId="1" xfId="0" applyFont="1" applyFill="1" applyBorder="1" applyAlignment="1">
      <alignment horizontal="center"/>
    </xf>
    <xf numFmtId="0" fontId="33" fillId="19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89"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strike val="0"/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226219</xdr:rowOff>
    </xdr:from>
    <xdr:to>
      <xdr:col>0</xdr:col>
      <xdr:colOff>1035844</xdr:colOff>
      <xdr:row>2</xdr:row>
      <xdr:rowOff>226218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A53E38-7375-4426-9401-E80CDAD225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26219"/>
          <a:ext cx="904875" cy="9405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1162051</xdr:colOff>
      <xdr:row>0</xdr:row>
      <xdr:rowOff>238125</xdr:rowOff>
    </xdr:from>
    <xdr:to>
      <xdr:col>1</xdr:col>
      <xdr:colOff>1559718</xdr:colOff>
      <xdr:row>2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1372C6-572C-4462-AB7C-97D99F9F28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238125"/>
          <a:ext cx="2100261" cy="845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114301</xdr:rowOff>
    </xdr:from>
    <xdr:to>
      <xdr:col>0</xdr:col>
      <xdr:colOff>876300</xdr:colOff>
      <xdr:row>2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3B1F04-8A40-4D55-B8F4-FA79FC9E58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1"/>
          <a:ext cx="85725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923924</xdr:colOff>
      <xdr:row>0</xdr:row>
      <xdr:rowOff>171449</xdr:rowOff>
    </xdr:from>
    <xdr:to>
      <xdr:col>1</xdr:col>
      <xdr:colOff>1590675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27F860-F818-4710-84F6-2CC3046637C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4" y="171449"/>
          <a:ext cx="1781176" cy="771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%20OFICINA/2017/AUDITORIA/AUDITORIA%20FINANCIERA/Formatos/12.%20Formato%20No.12%20Evaluaci&#243;n%20del%20Control%20Interno%20Financie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CI Financiero"/>
      <sheetName val="LISTA"/>
    </sheetNames>
    <sheetDataSet>
      <sheetData sheetId="0"/>
      <sheetData sheetId="1">
        <row r="2">
          <cell r="E2" t="str">
            <v>Si</v>
          </cell>
        </row>
        <row r="3">
          <cell r="E3" t="str">
            <v>Parcial</v>
          </cell>
        </row>
        <row r="4">
          <cell r="E4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7" tint="0.59999389629810485"/>
  </sheetPr>
  <dimension ref="A1:BH249"/>
  <sheetViews>
    <sheetView showGridLines="0" topLeftCell="C10" zoomScale="115" zoomScaleNormal="115" workbookViewId="0">
      <selection activeCell="L11" sqref="L11"/>
    </sheetView>
  </sheetViews>
  <sheetFormatPr baseColWidth="10" defaultRowHeight="14.25" x14ac:dyDescent="0.25"/>
  <cols>
    <col min="1" max="1" width="25.5703125" style="25" customWidth="1"/>
    <col min="2" max="2" width="39.28515625" style="25" customWidth="1"/>
    <col min="3" max="3" width="26.85546875" style="25" customWidth="1"/>
    <col min="4" max="4" width="9.85546875" style="25" customWidth="1"/>
    <col min="5" max="5" width="37.7109375" style="25" customWidth="1"/>
    <col min="6" max="6" width="32.7109375" style="25" customWidth="1"/>
    <col min="7" max="7" width="9.7109375" style="25" customWidth="1"/>
    <col min="8" max="8" width="10.85546875" style="25" customWidth="1"/>
    <col min="9" max="9" width="13.85546875" style="25" hidden="1" customWidth="1"/>
    <col min="10" max="10" width="10.85546875" style="25" bestFit="1" customWidth="1"/>
    <col min="11" max="11" width="8.140625" style="25" hidden="1" customWidth="1"/>
    <col min="12" max="12" width="12.28515625" style="25" customWidth="1"/>
    <col min="13" max="13" width="10.85546875" style="25" hidden="1" customWidth="1"/>
    <col min="14" max="14" width="14.140625" style="25" customWidth="1"/>
    <col min="15" max="15" width="30.7109375" style="25" customWidth="1"/>
    <col min="16" max="16" width="11" style="25" customWidth="1"/>
    <col min="17" max="17" width="7" style="25" hidden="1" customWidth="1"/>
    <col min="18" max="18" width="8.28515625" style="25" customWidth="1"/>
    <col min="19" max="19" width="5.5703125" style="25" hidden="1" customWidth="1"/>
    <col min="20" max="20" width="10.140625" style="25" customWidth="1"/>
    <col min="21" max="21" width="7.42578125" style="25" hidden="1" customWidth="1"/>
    <col min="22" max="22" width="11.42578125" style="25" customWidth="1"/>
    <col min="23" max="23" width="5.5703125" style="25" hidden="1" customWidth="1"/>
    <col min="24" max="24" width="14.140625" style="25" customWidth="1"/>
    <col min="25" max="25" width="5.140625" style="25" hidden="1" customWidth="1"/>
    <col min="26" max="26" width="9.5703125" style="25" customWidth="1"/>
    <col min="27" max="27" width="5" style="25" hidden="1" customWidth="1"/>
    <col min="28" max="28" width="6.7109375" style="25" hidden="1" customWidth="1"/>
    <col min="29" max="29" width="20" style="25" customWidth="1"/>
    <col min="30" max="30" width="0.28515625" style="25" hidden="1" customWidth="1"/>
    <col min="31" max="31" width="20.5703125" style="25" customWidth="1"/>
    <col min="32" max="32" width="14.28515625" style="25" customWidth="1"/>
    <col min="33" max="33" width="0.140625" style="25" hidden="1" customWidth="1"/>
    <col min="34" max="34" width="17.5703125" style="25" customWidth="1"/>
    <col min="35" max="35" width="5" style="25" hidden="1" customWidth="1"/>
    <col min="36" max="36" width="17.28515625" style="25" customWidth="1"/>
    <col min="37" max="37" width="6.7109375" style="25" hidden="1" customWidth="1"/>
    <col min="38" max="38" width="12.5703125" style="25" hidden="1" customWidth="1"/>
    <col min="39" max="39" width="20.28515625" style="25" customWidth="1"/>
    <col min="40" max="40" width="45" style="107" hidden="1" customWidth="1"/>
    <col min="41" max="41" width="23.140625" style="24" hidden="1" customWidth="1"/>
    <col min="42" max="42" width="11.42578125" style="24"/>
    <col min="43" max="43" width="19" style="24" customWidth="1"/>
    <col min="44" max="44" width="18.28515625" style="24" customWidth="1"/>
    <col min="45" max="60" width="11.42578125" style="24"/>
    <col min="61" max="16384" width="11.42578125" style="25"/>
  </cols>
  <sheetData>
    <row r="1" spans="1:60" s="108" customFormat="1" ht="34.5" customHeight="1" x14ac:dyDescent="0.25">
      <c r="A1" s="276"/>
      <c r="B1" s="277"/>
      <c r="C1" s="258" t="s">
        <v>237</v>
      </c>
      <c r="D1" s="259"/>
      <c r="E1" s="259"/>
      <c r="F1" s="259"/>
      <c r="G1" s="259"/>
      <c r="H1" s="259"/>
      <c r="I1" s="248"/>
      <c r="J1" s="255" t="s">
        <v>239</v>
      </c>
      <c r="K1" s="255"/>
      <c r="L1" s="255"/>
      <c r="M1" s="44"/>
      <c r="N1" s="44"/>
      <c r="O1" s="44"/>
      <c r="P1" s="44"/>
      <c r="Q1" s="44"/>
      <c r="R1" s="44"/>
      <c r="S1" s="44"/>
      <c r="T1" s="44"/>
      <c r="U1" s="44"/>
      <c r="W1" s="44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</row>
    <row r="2" spans="1:60" s="108" customFormat="1" ht="39" customHeight="1" x14ac:dyDescent="0.25">
      <c r="A2" s="278"/>
      <c r="B2" s="279"/>
      <c r="C2" s="256" t="s">
        <v>236</v>
      </c>
      <c r="D2" s="256"/>
      <c r="E2" s="256"/>
      <c r="F2" s="256"/>
      <c r="G2" s="256"/>
      <c r="H2" s="256"/>
      <c r="I2" s="248"/>
      <c r="J2" s="255" t="s">
        <v>238</v>
      </c>
      <c r="K2" s="255"/>
      <c r="L2" s="255"/>
      <c r="M2" s="45"/>
      <c r="N2" s="45"/>
      <c r="AK2" s="110"/>
      <c r="AO2" s="148" t="s">
        <v>193</v>
      </c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</row>
    <row r="3" spans="1:60" s="21" customFormat="1" ht="33.75" x14ac:dyDescent="0.25">
      <c r="A3" s="280"/>
      <c r="B3" s="281"/>
      <c r="C3" s="257" t="s">
        <v>240</v>
      </c>
      <c r="D3" s="257"/>
      <c r="E3" s="257"/>
      <c r="F3" s="257"/>
      <c r="G3" s="257"/>
      <c r="H3" s="257"/>
      <c r="I3" s="249"/>
      <c r="J3" s="255" t="s">
        <v>241</v>
      </c>
      <c r="K3" s="255"/>
      <c r="L3" s="255"/>
      <c r="M3" s="46"/>
      <c r="N3" s="46"/>
      <c r="AK3" s="96"/>
      <c r="AO3" s="244" t="e">
        <f>IF(AND(Resultados!I6&gt;=0,Resultados!I6&lt;=1),"100%",IF(AND(Resultados!I6&gt;1,Resultados!I6&lt;=1.5),"80%",IF(AND(Resultados!I6&gt;1.5,Resultados!I6&lt;=2),"50%",IF(AND(Resultados!I6&gt;2,Resultados!I6&lt;=2.5),"25%",IF(AND(Resultados!I6&gt;2.5,Resultados!I6&lt;3),"20%",IF(Resultados!I6&gt;=3,"0%","ERROR EN EL CALCULO"))))))</f>
        <v>#VALUE!</v>
      </c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21" customFormat="1" ht="33.75" x14ac:dyDescent="0.25">
      <c r="A4" s="107"/>
      <c r="B4" s="211"/>
      <c r="C4" s="211"/>
      <c r="D4" s="211"/>
      <c r="E4" s="211"/>
      <c r="F4" s="46"/>
      <c r="G4" s="107"/>
      <c r="H4" s="46"/>
      <c r="I4" s="46"/>
      <c r="J4" s="46"/>
      <c r="K4" s="46"/>
      <c r="L4" s="46"/>
      <c r="M4" s="46"/>
      <c r="N4" s="46"/>
      <c r="AK4" s="96"/>
      <c r="AO4" s="24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212" customFormat="1" ht="18" customHeight="1" x14ac:dyDescent="0.25">
      <c r="A5" s="245" t="s">
        <v>231</v>
      </c>
      <c r="B5" s="245"/>
      <c r="C5" s="246"/>
      <c r="D5" s="247"/>
      <c r="E5" s="216" t="s">
        <v>77</v>
      </c>
      <c r="F5" s="225"/>
      <c r="G5" s="227"/>
      <c r="H5" s="226"/>
      <c r="I5" s="224"/>
      <c r="Q5" s="213"/>
      <c r="R5" s="213"/>
      <c r="AO5" s="244"/>
    </row>
    <row r="6" spans="1:60" s="212" customFormat="1" ht="18.75" customHeight="1" x14ac:dyDescent="0.25">
      <c r="A6" s="297" t="s">
        <v>233</v>
      </c>
      <c r="B6" s="297"/>
      <c r="C6" s="306"/>
      <c r="D6" s="307"/>
      <c r="E6" s="216" t="s">
        <v>232</v>
      </c>
      <c r="F6" s="225"/>
      <c r="G6" s="227"/>
      <c r="H6" s="226"/>
      <c r="I6" s="224"/>
    </row>
    <row r="7" spans="1:60" s="21" customFormat="1" ht="14.25" customHeight="1" thickBot="1" x14ac:dyDescent="0.3">
      <c r="A7" s="107"/>
      <c r="B7" s="111"/>
      <c r="C7" s="214"/>
      <c r="D7" s="215"/>
      <c r="E7" s="111"/>
      <c r="F7" s="47"/>
      <c r="G7" s="113"/>
      <c r="H7" s="111"/>
      <c r="I7" s="111"/>
      <c r="J7" s="11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54"/>
      <c r="X7" s="55"/>
      <c r="Y7" s="42"/>
      <c r="Z7" s="42"/>
      <c r="AA7" s="42"/>
      <c r="AB7" s="42"/>
      <c r="AC7" s="42"/>
      <c r="AD7" s="42"/>
      <c r="AE7" s="42"/>
      <c r="AF7" s="42"/>
      <c r="AG7" s="48"/>
      <c r="AH7" s="42"/>
      <c r="AI7" s="42"/>
      <c r="AJ7" s="42"/>
      <c r="AK7" s="42"/>
      <c r="AL7" s="42"/>
      <c r="AN7" s="43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1" customFormat="1" ht="21" customHeight="1" thickBot="1" x14ac:dyDescent="0.3">
      <c r="A8" s="269" t="s">
        <v>212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1"/>
      <c r="AF8" s="260" t="s">
        <v>213</v>
      </c>
      <c r="AG8" s="261"/>
      <c r="AH8" s="261"/>
      <c r="AI8" s="261"/>
      <c r="AJ8" s="261"/>
      <c r="AK8" s="261"/>
      <c r="AL8" s="261"/>
      <c r="AM8" s="262"/>
      <c r="AN8" s="49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31.5" customHeight="1" x14ac:dyDescent="0.25">
      <c r="A9" s="272" t="s">
        <v>11</v>
      </c>
      <c r="B9" s="274" t="s">
        <v>0</v>
      </c>
      <c r="C9" s="287" t="s">
        <v>142</v>
      </c>
      <c r="D9" s="293" t="s">
        <v>96</v>
      </c>
      <c r="E9" s="290" t="s">
        <v>64</v>
      </c>
      <c r="F9" s="290"/>
      <c r="G9" s="290"/>
      <c r="H9" s="290"/>
      <c r="I9" s="290"/>
      <c r="J9" s="290"/>
      <c r="K9" s="290"/>
      <c r="L9" s="290"/>
      <c r="M9" s="290"/>
      <c r="N9" s="290"/>
      <c r="O9" s="289" t="s">
        <v>202</v>
      </c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29"/>
      <c r="AE9" s="291" t="s">
        <v>220</v>
      </c>
      <c r="AF9" s="285" t="s">
        <v>203</v>
      </c>
      <c r="AG9" s="285"/>
      <c r="AH9" s="285"/>
      <c r="AI9" s="285"/>
      <c r="AJ9" s="285"/>
      <c r="AK9" s="285"/>
      <c r="AL9" s="285"/>
      <c r="AM9" s="286"/>
      <c r="AN9" s="283" t="s">
        <v>197</v>
      </c>
    </row>
    <row r="10" spans="1:60" s="23" customFormat="1" ht="78" customHeight="1" thickBot="1" x14ac:dyDescent="0.3">
      <c r="A10" s="273"/>
      <c r="B10" s="275"/>
      <c r="C10" s="288"/>
      <c r="D10" s="294"/>
      <c r="E10" s="230" t="s">
        <v>76</v>
      </c>
      <c r="F10" s="243" t="s">
        <v>227</v>
      </c>
      <c r="G10" s="231" t="s">
        <v>1</v>
      </c>
      <c r="H10" s="231" t="s">
        <v>2</v>
      </c>
      <c r="I10" s="232" t="s">
        <v>143</v>
      </c>
      <c r="J10" s="230" t="s">
        <v>144</v>
      </c>
      <c r="K10" s="233" t="s">
        <v>98</v>
      </c>
      <c r="L10" s="234" t="s">
        <v>211</v>
      </c>
      <c r="M10" s="235" t="s">
        <v>145</v>
      </c>
      <c r="N10" s="236" t="s">
        <v>106</v>
      </c>
      <c r="O10" s="237" t="s">
        <v>93</v>
      </c>
      <c r="P10" s="237" t="s">
        <v>65</v>
      </c>
      <c r="Q10" s="238">
        <v>0.3</v>
      </c>
      <c r="R10" s="237" t="s">
        <v>66</v>
      </c>
      <c r="S10" s="238">
        <v>0.25</v>
      </c>
      <c r="T10" s="237" t="s">
        <v>68</v>
      </c>
      <c r="U10" s="238">
        <v>0.1</v>
      </c>
      <c r="V10" s="237" t="s">
        <v>67</v>
      </c>
      <c r="W10" s="238">
        <v>0.25</v>
      </c>
      <c r="X10" s="237" t="s">
        <v>69</v>
      </c>
      <c r="Y10" s="238">
        <v>0.05</v>
      </c>
      <c r="Z10" s="237" t="s">
        <v>70</v>
      </c>
      <c r="AA10" s="238">
        <v>0.05</v>
      </c>
      <c r="AB10" s="237" t="s">
        <v>148</v>
      </c>
      <c r="AC10" s="237" t="s">
        <v>209</v>
      </c>
      <c r="AD10" s="239"/>
      <c r="AE10" s="292"/>
      <c r="AF10" s="240" t="s">
        <v>200</v>
      </c>
      <c r="AG10" s="241">
        <v>0.2</v>
      </c>
      <c r="AH10" s="240" t="s">
        <v>199</v>
      </c>
      <c r="AI10" s="241">
        <v>0.6</v>
      </c>
      <c r="AJ10" s="242" t="s">
        <v>206</v>
      </c>
      <c r="AK10" s="241">
        <v>0.2</v>
      </c>
      <c r="AL10" s="295" t="s">
        <v>201</v>
      </c>
      <c r="AM10" s="296"/>
      <c r="AN10" s="284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60" ht="50.25" customHeight="1" x14ac:dyDescent="0.25">
      <c r="A11" s="33" t="s">
        <v>207</v>
      </c>
      <c r="B11" s="33"/>
      <c r="C11" s="168"/>
      <c r="D11" s="56"/>
      <c r="E11" s="180"/>
      <c r="F11" s="31"/>
      <c r="G11" s="27"/>
      <c r="H11" s="27"/>
      <c r="I11" s="51" t="str">
        <f>IF(OR(G11="",H11=""),"",G11*H11)</f>
        <v/>
      </c>
      <c r="J11" s="28" t="str">
        <f>IF(AND(I11&gt;=6,I11&lt;=9),"ALTO",IF(AND(I11&gt;=3,I11&lt;=6),"MEDIO",IF(AND(I11&gt;=1,I11&lt;3),"BAJO"," ")))</f>
        <v xml:space="preserve"> </v>
      </c>
      <c r="K11" s="29" t="str">
        <f>IF(I11="","",IF(I11&gt;=6,"3",IF(AND(I11&gt;=3,I11&lt;6),"2",IF(AND(I11&gt;=0,I11&lt;=2),"1",""))))</f>
        <v/>
      </c>
      <c r="L11" s="27"/>
      <c r="M11" s="154" t="str">
        <f>IF(L11="","",IF(L11="SI",K11+3,IF(AND(L11="NO"),K11)))</f>
        <v/>
      </c>
      <c r="N11" s="31" t="str">
        <f>IF(OR(M11="3"),"ALTO",IF(OR(M11="2"),"MEDIO",IF(M11="1","BAJO",IF(L11="SI","CRÍTICO",""))))</f>
        <v/>
      </c>
      <c r="O11" s="180"/>
      <c r="P11" s="27"/>
      <c r="Q11" s="151" t="str">
        <f>IF(P11="ADECUADO",1,IF(P11="PARCIAL",2,IF(P11="INADECUADO",2.5,IF(P11="INEXISTENTE",3," "))))</f>
        <v xml:space="preserve"> </v>
      </c>
      <c r="R11" s="27"/>
      <c r="S11" s="37" t="str">
        <f>IF(R11="AUTOMATICO",1,IF(R11="SEMIAUTOMATICO",2,IF(R11="MANUAL",3," ")))</f>
        <v xml:space="preserve"> </v>
      </c>
      <c r="T11" s="27"/>
      <c r="U11" s="152" t="str">
        <f>IF(T11="RAZONABLE",1,IF(T11="NO RAZONABLE",3," "))</f>
        <v xml:space="preserve"> </v>
      </c>
      <c r="V11" s="39"/>
      <c r="W11" s="152" t="str">
        <f>IF(V11="EXISTE",1,IF(V11="NO EXISTE",3," "))</f>
        <v xml:space="preserve"> </v>
      </c>
      <c r="X11" s="39"/>
      <c r="Y11" s="152" t="str">
        <f>IF(X11="DOCUMENTADO",1,IF(X11="NO DOCUMENTADO",3," "))</f>
        <v xml:space="preserve"> </v>
      </c>
      <c r="Z11" s="27"/>
      <c r="AA11" s="34" t="str">
        <f>IF(Z11="","",IF(Z11="PREVENTIVO",1,IF(Z11="CORRECTIVO",3," ")))</f>
        <v/>
      </c>
      <c r="AB11" s="153" t="e">
        <f>IF(P11="INEXISTENTE",3,SUM((Q11*$Q$10),(S11*$S$10),(U11*$U$10),(W11*$W$10),(Y11*$Y$10),(AA11*$AA$10)))</f>
        <v>#VALUE!</v>
      </c>
      <c r="AC11" s="187" t="e">
        <f>IF(P11="Inexistente","INEXISTENTE",IF(AND(AB11&gt;=0,AB11&lt;=1),"EFICIENTE",IF(AND(AB11&gt;1,AB11&lt;=2),"PARCIALMENTE ADECUADO",IF(AND(AB11&gt;2,AB11&lt;=3),"INEFICIENTE","ERROR"))))</f>
        <v>#VALUE!</v>
      </c>
      <c r="AD11" s="169" t="e">
        <f>AB11*M11</f>
        <v>#VALUE!</v>
      </c>
      <c r="AE11" s="179" t="e">
        <f>IF(L11="SI","CRÍTICO",IF(AND(AD11&gt;=0,AD11&lt;=3),"BAJO",IF(AND(AD11&gt;=3.1,AD11&lt;=6),"MEDIO",IF(AD11&gt;6,"ALTO","ERROR"))))</f>
        <v>#VALUE!</v>
      </c>
      <c r="AF11" s="36"/>
      <c r="AG11" s="37" t="str">
        <f>IF(AF11="EXISTE",1,IF(AF11="PARCIAL",2,IF(AF11="NO EXISTE",3,"")))</f>
        <v/>
      </c>
      <c r="AH11" s="36"/>
      <c r="AI11" s="37" t="str">
        <f>IF(AH11="SIN HALLAZGOS",0,IF(AH11="HALLAZGOS SIN INCIDENCIA FISCAL",2,IF(AH11="HALLAZGOS CON INCIDENCIA FISCAL",3,"")))</f>
        <v/>
      </c>
      <c r="AJ11" s="36"/>
      <c r="AK11" s="37" t="str">
        <f>IF(AJ11="NO",1,IF(AJ11="SI",3,""))</f>
        <v/>
      </c>
      <c r="AL11" s="51" t="e">
        <f>SUM((AG11*$AG$10),(AI11*$AI$10),(AK11*$AK$10))</f>
        <v>#VALUE!</v>
      </c>
      <c r="AM11" s="51" t="e">
        <f>IF(P11="INEXISTENTE","INEFICAZ",IF(AND(AL11&gt;=0,AL11&lt;=1),"EFICAZ",IF(AND(AL11&gt;1,AL11&lt;=2),"CON DEFICIENCIAS",IF(AL11&gt;2,"INEFICAZ",""))))</f>
        <v>#VALUE!</v>
      </c>
      <c r="AN11" s="94" t="e">
        <f>IF(P11="INEXISTENTE",3,SUM((AB11*25)/100,(AL11*75)/100))</f>
        <v>#VALUE!</v>
      </c>
      <c r="AO11" s="114"/>
      <c r="BH11" s="25"/>
    </row>
    <row r="12" spans="1:60" ht="43.5" customHeight="1" x14ac:dyDescent="0.25">
      <c r="A12" s="181" t="s">
        <v>208</v>
      </c>
      <c r="B12" s="181"/>
      <c r="C12" s="181"/>
      <c r="D12" s="182"/>
      <c r="E12" s="188"/>
      <c r="F12" s="179"/>
      <c r="G12" s="27"/>
      <c r="H12" s="27"/>
      <c r="I12" s="51" t="str">
        <f>IF(OR(G12="",H12=""),"",G12*H12)</f>
        <v/>
      </c>
      <c r="J12" s="28" t="str">
        <f>IF(AND(I12&gt;=6,I12&lt;=9),"ALTO",IF(AND(I12&gt;=3,I12&lt;=6),"MEDIO",IF(AND(I12&gt;=1,I12&lt;3),"BAJO"," ")))</f>
        <v xml:space="preserve"> </v>
      </c>
      <c r="K12" s="29" t="str">
        <f>IF(I12="","",IF(I12&gt;=6,"3",IF(AND(I12&gt;=3,I12&lt;6),"2",IF(AND(I12&gt;=0,I12&lt;=2),"1",""))))</f>
        <v/>
      </c>
      <c r="L12" s="27"/>
      <c r="M12" s="154" t="str">
        <f>IF(L12="","",IF(L12="SI",K12+3,IF(AND(L12="NO"),K12)))</f>
        <v/>
      </c>
      <c r="N12" s="31" t="str">
        <f>IF(OR(M12="3"),"ALTO",IF(OR(M12="2"),"MEDIO",IF(M12="1","BAJO",IF(L12="SI","CRÍTICO",""))))</f>
        <v/>
      </c>
      <c r="O12" s="189"/>
      <c r="P12" s="27"/>
      <c r="Q12" s="151" t="str">
        <f>IF(P12="ADECUADO",1,IF(P12="PARCIAL",2,IF(P12="INADECUADO",2.5,IF(P12="INEXISTENTE",3," "))))</f>
        <v xml:space="preserve"> </v>
      </c>
      <c r="R12" s="27"/>
      <c r="S12" s="37" t="str">
        <f>IF(R12="AUTOMATICO",1,IF(R12="SEMIAUTOMATICO",2,IF(R12="MANUAL",3," ")))</f>
        <v xml:space="preserve"> </v>
      </c>
      <c r="T12" s="27"/>
      <c r="U12" s="152" t="str">
        <f>IF(T12="RAZONABLE",1,IF(T12="NO RAZONABLE",3," "))</f>
        <v xml:space="preserve"> </v>
      </c>
      <c r="V12" s="39"/>
      <c r="W12" s="152" t="str">
        <f>IF(V12="EXISTE",1,IF(V12="NO EXISTE",3," "))</f>
        <v xml:space="preserve"> </v>
      </c>
      <c r="X12" s="39"/>
      <c r="Y12" s="152" t="str">
        <f>IF(X12="DOCUMENTADO",1,IF(X12="NO DOCUMENTADO",3," "))</f>
        <v xml:space="preserve"> </v>
      </c>
      <c r="Z12" s="27"/>
      <c r="AA12" s="186" t="str">
        <f>IF(Z12="","",IF(Z12="PREVENTIVO",1,IF(Z12="CORRECTIVO",3," ")))</f>
        <v/>
      </c>
      <c r="AB12" s="61" t="e">
        <f>IF(P12="INEXISTENTE",3,SUM((Q12*$Q$10),(S12*$S$10),(U12*$U$10),(W12*$W$10),(Y12*$Y$10),(AA12*$AA$10)))</f>
        <v>#VALUE!</v>
      </c>
      <c r="AC12" s="187" t="e">
        <f>IF(P12="Inexistente","INEXISTENTE",IF(AND(AB12&gt;=0,AB12&lt;=1),"EFICIENTE",IF(AND(AB12&gt;1,AB12&lt;=2),"PARCIALMENTE ADECUADO",IF(AND(AB12&gt;2,AB12&lt;=3),"INEFICIENTE","ERROR"))))</f>
        <v>#VALUE!</v>
      </c>
      <c r="AD12" s="35" t="e">
        <f>AB12*M12</f>
        <v>#VALUE!</v>
      </c>
      <c r="AE12" s="179" t="e">
        <f>IF(L12="SI","CRÍTICO",IF(AND(AD12&gt;=0,AD12&lt;=3),"BAJO",IF(AND(AD12&gt;=3.1,AD12&lt;=6),"MEDIO",IF(AD12&gt;6,"ALTO","ERROR"))))</f>
        <v>#VALUE!</v>
      </c>
      <c r="AF12" s="36"/>
      <c r="AG12" s="37" t="str">
        <f>IF(AF12="EXISTE",1,IF(AF12="PARCIAL",2,IF(AF12="NO EXISTE",3,"")))</f>
        <v/>
      </c>
      <c r="AH12" s="36"/>
      <c r="AI12" s="37" t="str">
        <f>IF(AH12="SIN HALLAZGOS",0,IF(AH12="HALLAZGOS SIN INCIDENCIA FISCAL",2,IF(AH12="HALLAZGOS CON INCIDENCIA FISCAL",3,"")))</f>
        <v/>
      </c>
      <c r="AJ12" s="36"/>
      <c r="AK12" s="32" t="str">
        <f>IF(AJ12="NO",1,IF(AJ12="SI",3,""))</f>
        <v/>
      </c>
      <c r="AL12" s="183" t="e">
        <f>SUM((AG12*$AG$10),(AI12*$AI$10),(AK12*$AK$10))</f>
        <v>#VALUE!</v>
      </c>
      <c r="AM12" s="183" t="e">
        <f>IF(P12="INEXISTENTE","INEFICAZ",IF(AND(AL12&gt;=0,AL12&lt;=1),"EFICAZ",IF(AND(AL12&gt;1,AL12&lt;=2),"CON DEFICIENCIAS",IF(AL12&gt;2,"INEFICAZ",""))))</f>
        <v>#VALUE!</v>
      </c>
      <c r="AN12" s="94" t="e">
        <f>IF(P12="INEXISTENTE",3,SUM((AB12*25)/100,(AL12*75)/100))</f>
        <v>#VALUE!</v>
      </c>
      <c r="BH12" s="25"/>
    </row>
    <row r="13" spans="1:60" ht="18" x14ac:dyDescent="0.25">
      <c r="A13" s="181"/>
      <c r="B13" s="181"/>
      <c r="C13" s="181"/>
      <c r="D13" s="182"/>
      <c r="E13" s="190"/>
      <c r="F13" s="253"/>
      <c r="G13" s="26"/>
      <c r="H13" s="26"/>
      <c r="I13" s="183" t="str">
        <f>IF(OR(G13="",H13=""),"",G13*H13)</f>
        <v/>
      </c>
      <c r="J13" s="184" t="str">
        <f>IF(AND(I13&gt;=6,I13&lt;=9),"ALTO",IF(AND(I13&gt;=3,I13&lt;=6),"MEDIO",IF(AND(I13&gt;=1,I13&lt;3),"BAJO"," ")))</f>
        <v xml:space="preserve"> </v>
      </c>
      <c r="K13" s="185" t="str">
        <f>IF(I13="","",IF(I13&gt;=6,"3",IF(AND(I13&gt;=3,I13&lt;6),"2",IF(AND(I13&gt;=0,I13&lt;=2),"1",""))))</f>
        <v/>
      </c>
      <c r="L13" s="26"/>
      <c r="M13" s="30" t="str">
        <f>IF(L13="","",IF(L13="SI",K13+3,IF(AND(L13="NO"),K13)))</f>
        <v/>
      </c>
      <c r="N13" s="179" t="str">
        <f>IF(OR(M13="3"),"ALTO",IF(OR(M13="2"),"MEDIO",IF(M13="1","BAJO",IF(L13="SI","CRÍTICO",""))))</f>
        <v/>
      </c>
      <c r="O13" s="254"/>
      <c r="P13" s="26"/>
      <c r="Q13" s="93" t="str">
        <f>IF(P13="ADECUADO",1,IF(P13="PARCIAL",2,IF(P13="INADECUADO",2.5,IF(P13="INEXISTENTE",3," "))))</f>
        <v xml:space="preserve"> </v>
      </c>
      <c r="R13" s="26"/>
      <c r="S13" s="32" t="str">
        <f>IF(R13="AUTOMATICO",1,IF(R13="SEMIAUTOMATICO",2,IF(R13="MANUAL",3," ")))</f>
        <v xml:space="preserve"> </v>
      </c>
      <c r="T13" s="26"/>
      <c r="U13" s="32" t="str">
        <f>IF(T13="RAZONABLE",1,IF(T13="NO RAZONABLE",3," "))</f>
        <v xml:space="preserve"> </v>
      </c>
      <c r="V13" s="40"/>
      <c r="W13" s="32" t="str">
        <f>IF(V13="EXISTE",1,IF(V13="NO EXISTE",3," "))</f>
        <v xml:space="preserve"> </v>
      </c>
      <c r="X13" s="40"/>
      <c r="Y13" s="32" t="str">
        <f>IF(X13="DOCUMENTADO",1,IF(X13="NO DOCUMENTADO",3," "))</f>
        <v xml:space="preserve"> </v>
      </c>
      <c r="Z13" s="26"/>
      <c r="AA13" s="186" t="str">
        <f>IF(Z13="","",IF(Z13="PREVENTIVO",1,IF(Z13="CORRECTIVO",3," ")))</f>
        <v/>
      </c>
      <c r="AB13" s="61" t="e">
        <f>IF(P13="INEXISTENTE",3,SUM((Q13*$Q$10),(S13*$S$10),(U13*$U$10),(W13*$W$10),(Y13*$Y$10),(AA13*$AA$10)))</f>
        <v>#VALUE!</v>
      </c>
      <c r="AC13" s="187" t="e">
        <f>IF(P13="Inexistente","INEXISTENTE",IF(AND(AB13&gt;=0,AB13&lt;=1),"EFICIENTE",IF(AND(AB13&gt;1,AB13&lt;=2),"PARCIALMENTE ADECUADO",IF(AND(AB13&gt;2,AB13&lt;=3),"INEFICIENTE","ERROR"))))</f>
        <v>#VALUE!</v>
      </c>
      <c r="AD13" s="35" t="e">
        <f>AB13*M13</f>
        <v>#VALUE!</v>
      </c>
      <c r="AE13" s="179" t="e">
        <f>IF(L13="SI","CRÍTICO",IF(AND(AD13&gt;=0,AD13&lt;=3),"BAJO",IF(AND(AD13&gt;=3.1,AD13&lt;=6),"MEDIO",IF(AD13&gt;6,"ALTO","ERROR"))))</f>
        <v>#VALUE!</v>
      </c>
      <c r="AF13" s="38"/>
      <c r="AG13" s="32" t="str">
        <f>IF(AF13="EXISTE",1,IF(AF13="PARCIAL",2,IF(AF13="NO EXISTE",3,"")))</f>
        <v/>
      </c>
      <c r="AH13" s="38"/>
      <c r="AI13" s="32" t="str">
        <f>IF(AH13="SIN HALLAZGOS",0,IF(AH13="HALLAZGOS SIN INCIDENCIA FISCAL",2,IF(AH13="HALLAZGOS CON INCIDENCIA FISCAL",3,"")))</f>
        <v/>
      </c>
      <c r="AJ13" s="38"/>
      <c r="AK13" s="32" t="str">
        <f>IF(AJ13="NO",1,IF(AJ13="SI",3,""))</f>
        <v/>
      </c>
      <c r="AL13" s="183" t="e">
        <f>SUM((AG13*$AG$10),(AI13*$AI$10),(AK13*$AK$10))</f>
        <v>#VALUE!</v>
      </c>
      <c r="AM13" s="183" t="e">
        <f>IF(P13="INEXISTENTE","INEFICAZ",IF(AND(AL13&gt;=0,AL13&lt;=1),"EFICAZ",IF(AND(AL13&gt;1,AL13&lt;=2),"CON DEFICIENCIAS",IF(AL13&gt;2,"INEFICAZ",""))))</f>
        <v>#VALUE!</v>
      </c>
      <c r="AN13" s="94" t="e">
        <f>IF(P13="INEXISTENTE",3,SUM((AB13*25)/100,(AL13*75)/100))</f>
        <v>#VALUE!</v>
      </c>
      <c r="BH13" s="25"/>
    </row>
    <row r="14" spans="1:60" ht="18" x14ac:dyDescent="0.25">
      <c r="A14" s="181"/>
      <c r="B14" s="181"/>
      <c r="C14" s="181"/>
      <c r="D14" s="182"/>
      <c r="E14" s="190"/>
      <c r="F14" s="179"/>
      <c r="G14" s="26"/>
      <c r="H14" s="26"/>
      <c r="I14" s="183" t="str">
        <f>IF(OR(G14="",H14=""),"",G14*H14)</f>
        <v/>
      </c>
      <c r="J14" s="184" t="str">
        <f>IF(AND(I14&gt;=6,I14&lt;=9),"ALTO",IF(AND(I14&gt;=3,I14&lt;=6),"MEDIO",IF(AND(I14&gt;=1,I14&lt;3),"BAJO"," ")))</f>
        <v xml:space="preserve"> </v>
      </c>
      <c r="K14" s="185" t="str">
        <f>IF(I14="","",IF(I14&gt;=6,"3",IF(AND(I14&gt;=3,I14&lt;6),"2",IF(AND(I14&gt;=0,I14&lt;=2),"1",""))))</f>
        <v/>
      </c>
      <c r="L14" s="26"/>
      <c r="M14" s="30" t="str">
        <f>IF(L14="","",IF(L14="SI",K14+3,IF(AND(L14="NO"),K14)))</f>
        <v/>
      </c>
      <c r="N14" s="179" t="str">
        <f>IF(OR(M14="3"),"ALTO",IF(OR(M14="2"),"MEDIO",IF(M14="1","BAJO",IF(L14="SI","CRÍTICO",""))))</f>
        <v/>
      </c>
      <c r="O14" s="191"/>
      <c r="P14" s="26"/>
      <c r="Q14" s="93" t="str">
        <f>IF(P14="ADECUADO",1,IF(P14="PARCIAL",2,IF(P14="INADECUADO",2.5,IF(P14="INEXISTENTE",3," "))))</f>
        <v xml:space="preserve"> </v>
      </c>
      <c r="R14" s="26"/>
      <c r="S14" s="32" t="str">
        <f>IF(R14="AUTOMATICO",1,IF(R14="SEMIAUTOMATICO",2,IF(R14="MANUAL",3," ")))</f>
        <v xml:space="preserve"> </v>
      </c>
      <c r="T14" s="26"/>
      <c r="U14" s="53" t="str">
        <f>IF(T14="RAZONABLE",1,IF(T14="NO RAZONABLE",3," "))</f>
        <v xml:space="preserve"> </v>
      </c>
      <c r="V14" s="40"/>
      <c r="W14" s="53" t="str">
        <f>IF(V14="EXISTE",1,IF(V14="NO EXISTE",3," "))</f>
        <v xml:space="preserve"> </v>
      </c>
      <c r="X14" s="40"/>
      <c r="Y14" s="53" t="str">
        <f>IF(X14="DOCUMENTADO",1,IF(X14="NO DOCUMENTADO",3," "))</f>
        <v xml:space="preserve"> </v>
      </c>
      <c r="Z14" s="26"/>
      <c r="AA14" s="186" t="str">
        <f>IF(Z14="","",IF(Z14="PREVENTIVO",1,IF(Z14="CORRECTIVO",3," ")))</f>
        <v/>
      </c>
      <c r="AB14" s="61" t="e">
        <f>IF(P14="INEXISTENTE",3,SUM((Q14*$Q$10),(S14*$S$10),(U14*$U$10),(W14*$W$10),(Y14*$Y$10),(AA14*$AA$10)))</f>
        <v>#VALUE!</v>
      </c>
      <c r="AC14" s="187" t="e">
        <f>IF(P14="Inexistente","INEXISTENTE",IF(AND(AB14&gt;=0,AB14&lt;=1),"EFICIENTE",IF(AND(AB14&gt;1,AB14&lt;=2),"PARCIALMENTE ADECUADO",IF(AND(AB14&gt;2,AB14&lt;=3),"INEFICIENTE","ERROR"))))</f>
        <v>#VALUE!</v>
      </c>
      <c r="AD14" s="35" t="e">
        <f>AB14*M14</f>
        <v>#VALUE!</v>
      </c>
      <c r="AE14" s="179" t="e">
        <f>IF(L14="SI","CRÍTICO",IF(AND(AD14&gt;=0,AD14&lt;=3),"BAJO",IF(AND(AD14&gt;=3.1,AD14&lt;=6),"MEDIO",IF(AD14&gt;6,"ALTO","ERROR"))))</f>
        <v>#VALUE!</v>
      </c>
      <c r="AF14" s="38"/>
      <c r="AG14" s="32" t="str">
        <f>IF(AF14="EXISTE",1,IF(AF14="PARCIAL",2,IF(AF14="NO EXISTE",3,"")))</f>
        <v/>
      </c>
      <c r="AH14" s="38"/>
      <c r="AI14" s="32" t="str">
        <f>IF(AH14="SIN HALLAZGOS",0,IF(AH14="HALLAZGOS SIN INCIDENCIA FISCAL",2,IF(AH14="HALLAZGOS CON INCIDENCIA FISCAL",3,"")))</f>
        <v/>
      </c>
      <c r="AJ14" s="38"/>
      <c r="AK14" s="32" t="str">
        <f>IF(AJ14="NO",1,IF(AJ14="SI",3,""))</f>
        <v/>
      </c>
      <c r="AL14" s="183" t="e">
        <f>SUM((AG14*$AG$10),(AI14*$AI$10),(AK14*$AK$10))</f>
        <v>#VALUE!</v>
      </c>
      <c r="AM14" s="183" t="e">
        <f>IF(P14="INEXISTENTE","INEFICAZ",IF(AND(AL14&gt;=0,AL14&lt;=1),"EFICAZ",IF(AND(AL14&gt;1,AL14&lt;=2),"CON DEFICIENCIAS",IF(AL14&gt;2,"INEFICAZ",""))))</f>
        <v>#VALUE!</v>
      </c>
      <c r="AN14" s="94" t="e">
        <f>IF(P14="INEXISTENTE",3,SUM((AB14*25)/100,(AL14*75)/100))</f>
        <v>#VALUE!</v>
      </c>
      <c r="BH14" s="25"/>
    </row>
    <row r="15" spans="1:60" ht="43.5" customHeight="1" x14ac:dyDescent="0.25">
      <c r="A15" s="181"/>
      <c r="B15" s="181"/>
      <c r="C15" s="181"/>
      <c r="D15" s="182"/>
      <c r="E15" s="188"/>
      <c r="F15" s="179"/>
      <c r="G15" s="26"/>
      <c r="H15" s="26"/>
      <c r="I15" s="183" t="str">
        <f>IF(OR(G15="",H15=""),"",G15*H15)</f>
        <v/>
      </c>
      <c r="J15" s="184" t="str">
        <f>IF(AND(I15&gt;=6,I15&lt;=9),"ALTO",IF(AND(I15&gt;=3,I15&lt;=6),"MEDIO",IF(AND(I15&gt;=1,I15&lt;3),"BAJO"," ")))</f>
        <v xml:space="preserve"> </v>
      </c>
      <c r="K15" s="185" t="str">
        <f>IF(I15="","",IF(I15&gt;=6,"3",IF(AND(I15&gt;=3,I15&lt;6),"2",IF(AND(I15&gt;=0,I15&lt;=2),"1",""))))</f>
        <v/>
      </c>
      <c r="L15" s="26"/>
      <c r="M15" s="30" t="str">
        <f>IF(L15="","",IF(L15="SI",K15+3,IF(AND(L15="NO"),K15)))</f>
        <v/>
      </c>
      <c r="N15" s="179" t="str">
        <f>IF(OR(M15="3"),"ALTO",IF(OR(M15="2"),"MEDIO",IF(M15="1","BAJO",IF(L15="SI","CRÍTICO",""))))</f>
        <v/>
      </c>
      <c r="O15" s="189"/>
      <c r="P15" s="26"/>
      <c r="Q15" s="93" t="str">
        <f>IF(P15="ADECUADO",1,IF(P15="PARCIAL",2,IF(P15="INADECUADO",2.5,IF(P15="INEXISTENTE",3," "))))</f>
        <v xml:space="preserve"> </v>
      </c>
      <c r="R15" s="26"/>
      <c r="S15" s="32" t="str">
        <f>IF(R15="AUTOMATICO",1,IF(R15="SEMIAUTOMATICO",2,IF(R15="MANUAL",3," ")))</f>
        <v xml:space="preserve"> </v>
      </c>
      <c r="T15" s="26"/>
      <c r="U15" s="53" t="str">
        <f>IF(T15="RAZONABLE",1,IF(T15="NO RAZONABLE",3," "))</f>
        <v xml:space="preserve"> </v>
      </c>
      <c r="V15" s="40"/>
      <c r="W15" s="53" t="str">
        <f>IF(V15="EXISTE",1,IF(V15="NO EXISTE",3," "))</f>
        <v xml:space="preserve"> </v>
      </c>
      <c r="X15" s="40"/>
      <c r="Y15" s="53" t="str">
        <f>IF(X15="DOCUMENTADO",1,IF(X15="NO DOCUMENTADO",3," "))</f>
        <v xml:space="preserve"> </v>
      </c>
      <c r="Z15" s="26"/>
      <c r="AA15" s="186" t="str">
        <f>IF(Z15="","",IF(Z15="PREVENTIVO",1,IF(Z15="CORRECTIVO",3," ")))</f>
        <v/>
      </c>
      <c r="AB15" s="61" t="e">
        <f>IF(P15="INEXISTENTE",3,SUM((Q15*$Q$10),(S15*$S$10),(U15*$U$10),(W15*$W$10),(Y15*$Y$10),(AA15*$AA$10)))</f>
        <v>#VALUE!</v>
      </c>
      <c r="AC15" s="187" t="e">
        <f>IF(P15="Inexistente","INEXISTENTE",IF(AND(AB15&gt;=0,AB15&lt;=1),"EFICIENTE",IF(AND(AB15&gt;1,AB15&lt;=2),"PARCIALMENTE ADECUADO",IF(AND(AB15&gt;2,AB15&lt;=3),"INEFICIENTE","ERROR"))))</f>
        <v>#VALUE!</v>
      </c>
      <c r="AD15" s="35" t="e">
        <f>AB15*M15</f>
        <v>#VALUE!</v>
      </c>
      <c r="AE15" s="179" t="e">
        <f>IF(L15="SI","CRÍTICO",IF(AND(AD15&gt;=0,AD15&lt;=3),"BAJO",IF(AND(AD15&gt;=3.1,AD15&lt;=6),"MEDIO",IF(AD15&gt;6,"ALTO","ERROR"))))</f>
        <v>#VALUE!</v>
      </c>
      <c r="AF15" s="38"/>
      <c r="AG15" s="32" t="str">
        <f>IF(AF15="EXISTE",1,IF(AF15="PARCIAL",2,IF(AF15="NO EXISTE",3,"")))</f>
        <v/>
      </c>
      <c r="AH15" s="38"/>
      <c r="AI15" s="32" t="str">
        <f>IF(AH15="SIN HALLAZGOS",0,IF(AH15="HALLAZGOS SIN INCIDENCIA FISCAL",2,IF(AH15="HALLAZGOS CON INCIDENCIA FISCAL",3,"")))</f>
        <v/>
      </c>
      <c r="AJ15" s="38"/>
      <c r="AK15" s="32" t="str">
        <f>IF(AJ15="NO",1,IF(AJ15="SI",3,""))</f>
        <v/>
      </c>
      <c r="AL15" s="183" t="e">
        <f>SUM((AG15*$AG$10),(AI15*$AI$10),(AK15*$AK$10))</f>
        <v>#VALUE!</v>
      </c>
      <c r="AM15" s="183" t="e">
        <f>IF(P15="INEXISTENTE","INEFICAZ",IF(AND(AL15&gt;=0,AL15&lt;=1),"EFICAZ",IF(AND(AL15&gt;1,AL15&lt;=2),"CON DEFICIENCIAS",IF(AL15&gt;2,"INEFICAZ",""))))</f>
        <v>#VALUE!</v>
      </c>
      <c r="AN15" s="94" t="e">
        <f>IF(P15="INEXISTENTE",3,SUM((AB15*25)/100,(AL15*75)/100))</f>
        <v>#VALUE!</v>
      </c>
      <c r="BH15" s="25"/>
    </row>
    <row r="16" spans="1:60" ht="18" x14ac:dyDescent="0.25">
      <c r="A16" s="181"/>
      <c r="B16" s="181"/>
      <c r="C16" s="181"/>
      <c r="D16" s="182"/>
      <c r="E16" s="190"/>
      <c r="F16" s="253"/>
      <c r="G16" s="26"/>
      <c r="H16" s="26"/>
      <c r="I16" s="183" t="str">
        <f>IF(OR(G16="",H16=""),"",G16*H16)</f>
        <v/>
      </c>
      <c r="J16" s="184" t="str">
        <f>IF(AND(I16&gt;=6,I16&lt;=9),"ALTO",IF(AND(I16&gt;=3,I16&lt;=6),"MEDIO",IF(AND(I16&gt;=1,I16&lt;3),"BAJO"," ")))</f>
        <v xml:space="preserve"> </v>
      </c>
      <c r="K16" s="185" t="str">
        <f>IF(I16="","",IF(I16&gt;=6,"3",IF(AND(I16&gt;=3,I16&lt;6),"2",IF(AND(I16&gt;=0,I16&lt;=2),"1",""))))</f>
        <v/>
      </c>
      <c r="L16" s="26"/>
      <c r="M16" s="30" t="str">
        <f>IF(L16="","",IF(L16="SI",K16+3,IF(AND(L16="NO"),K16)))</f>
        <v/>
      </c>
      <c r="N16" s="179" t="str">
        <f>IF(OR(M16="3"),"ALTO",IF(OR(M16="2"),"MEDIO",IF(M16="1","BAJO",IF(L16="SI","CRÍTICO",""))))</f>
        <v/>
      </c>
      <c r="O16" s="254"/>
      <c r="P16" s="26"/>
      <c r="Q16" s="93" t="str">
        <f>IF(P16="ADECUADO",1,IF(P16="PARCIAL",2,IF(P16="INADECUADO",2.5,IF(P16="INEXISTENTE",3," "))))</f>
        <v xml:space="preserve"> </v>
      </c>
      <c r="R16" s="26"/>
      <c r="S16" s="32" t="str">
        <f>IF(R16="AUTOMATICO",1,IF(R16="SEMIAUTOMATICO",2,IF(R16="MANUAL",3," ")))</f>
        <v xml:space="preserve"> </v>
      </c>
      <c r="T16" s="26"/>
      <c r="U16" s="32" t="str">
        <f>IF(T16="RAZONABLE",1,IF(T16="NO RAZONABLE",3," "))</f>
        <v xml:space="preserve"> </v>
      </c>
      <c r="V16" s="40"/>
      <c r="W16" s="32" t="str">
        <f>IF(V16="EXISTE",1,IF(V16="NO EXISTE",3," "))</f>
        <v xml:space="preserve"> </v>
      </c>
      <c r="X16" s="40"/>
      <c r="Y16" s="32" t="str">
        <f>IF(X16="DOCUMENTADO",1,IF(X16="NO DOCUMENTADO",3," "))</f>
        <v xml:space="preserve"> </v>
      </c>
      <c r="Z16" s="26"/>
      <c r="AA16" s="186" t="str">
        <f>IF(Z16="","",IF(Z16="PREVENTIVO",1,IF(Z16="CORRECTIVO",3," ")))</f>
        <v/>
      </c>
      <c r="AB16" s="61" t="e">
        <f>IF(P16="INEXISTENTE",3,SUM((Q16*$Q$10),(S16*$S$10),(U16*$U$10),(W16*$W$10),(Y16*$Y$10),(AA16*$AA$10)))</f>
        <v>#VALUE!</v>
      </c>
      <c r="AC16" s="187" t="e">
        <f>IF(P16="Inexistente","INEXISTENTE",IF(AND(AB16&gt;=0,AB16&lt;=1),"EFICIENTE",IF(AND(AB16&gt;1,AB16&lt;=2),"PARCIALMENTE ADECUADO",IF(AND(AB16&gt;2,AB16&lt;=3),"INEFICIENTE","ERROR"))))</f>
        <v>#VALUE!</v>
      </c>
      <c r="AD16" s="35" t="e">
        <f>AB16*M16</f>
        <v>#VALUE!</v>
      </c>
      <c r="AE16" s="179" t="e">
        <f>IF(L16="SI","CRÍTICO",IF(AND(AD16&gt;=0,AD16&lt;=3),"BAJO",IF(AND(AD16&gt;=3.1,AD16&lt;=6),"MEDIO",IF(AD16&gt;6,"ALTO","ERROR"))))</f>
        <v>#VALUE!</v>
      </c>
      <c r="AF16" s="38"/>
      <c r="AG16" s="32" t="str">
        <f>IF(AF16="EXISTE",1,IF(AF16="PARCIAL",2,IF(AF16="NO EXISTE",3,"")))</f>
        <v/>
      </c>
      <c r="AH16" s="38"/>
      <c r="AI16" s="32" t="str">
        <f>IF(AH16="SIN HALLAZGOS",0,IF(AH16="HALLAZGOS SIN INCIDENCIA FISCAL",2,IF(AH16="HALLAZGOS CON INCIDENCIA FISCAL",3,"")))</f>
        <v/>
      </c>
      <c r="AJ16" s="38"/>
      <c r="AK16" s="32" t="str">
        <f>IF(AJ16="NO",1,IF(AJ16="SI",3,""))</f>
        <v/>
      </c>
      <c r="AL16" s="183" t="e">
        <f>SUM((AG16*$AG$10),(AI16*$AI$10),(AK16*$AK$10))</f>
        <v>#VALUE!</v>
      </c>
      <c r="AM16" s="183" t="e">
        <f>IF(P16="INEXISTENTE","INEFICAZ",IF(AND(AL16&gt;=0,AL16&lt;=1),"EFICAZ",IF(AND(AL16&gt;1,AL16&lt;=2),"CON DEFICIENCIAS",IF(AL16&gt;2,"INEFICAZ",""))))</f>
        <v>#VALUE!</v>
      </c>
      <c r="AN16" s="94" t="e">
        <f>IF(P16="INEXISTENTE",3,SUM((AB16*25)/100,(AL16*75)/100))</f>
        <v>#VALUE!</v>
      </c>
      <c r="BH16" s="25"/>
    </row>
    <row r="17" spans="1:60" ht="18" x14ac:dyDescent="0.25">
      <c r="A17" s="181"/>
      <c r="B17" s="181"/>
      <c r="C17" s="181"/>
      <c r="D17" s="182"/>
      <c r="E17" s="190"/>
      <c r="F17" s="179"/>
      <c r="G17" s="26"/>
      <c r="H17" s="26"/>
      <c r="I17" s="183" t="str">
        <f>IF(OR(G17="",H17=""),"",G17*H17)</f>
        <v/>
      </c>
      <c r="J17" s="184" t="str">
        <f>IF(AND(I17&gt;=6,I17&lt;=9),"ALTO",IF(AND(I17&gt;=3,I17&lt;=6),"MEDIO",IF(AND(I17&gt;=1,I17&lt;3),"BAJO"," ")))</f>
        <v xml:space="preserve"> </v>
      </c>
      <c r="K17" s="185" t="str">
        <f>IF(I17="","",IF(I17&gt;=6,"3",IF(AND(I17&gt;=3,I17&lt;6),"2",IF(AND(I17&gt;=0,I17&lt;=2),"1",""))))</f>
        <v/>
      </c>
      <c r="L17" s="26"/>
      <c r="M17" s="30" t="str">
        <f>IF(L17="","",IF(L17="SI",K17+3,IF(AND(L17="NO"),K17)))</f>
        <v/>
      </c>
      <c r="N17" s="179" t="str">
        <f>IF(OR(M17="3"),"ALTO",IF(OR(M17="2"),"MEDIO",IF(M17="1","BAJO",IF(L17="SI","CRÍTICO",""))))</f>
        <v/>
      </c>
      <c r="O17" s="191"/>
      <c r="P17" s="26"/>
      <c r="Q17" s="93" t="str">
        <f>IF(P17="ADECUADO",1,IF(P17="PARCIAL",2,IF(P17="INADECUADO",2.5,IF(P17="INEXISTENTE",3," "))))</f>
        <v xml:space="preserve"> </v>
      </c>
      <c r="R17" s="26"/>
      <c r="S17" s="32" t="str">
        <f>IF(R17="AUTOMATICO",1,IF(R17="SEMIAUTOMATICO",2,IF(R17="MANUAL",3," ")))</f>
        <v xml:space="preserve"> </v>
      </c>
      <c r="T17" s="26"/>
      <c r="U17" s="53" t="str">
        <f>IF(T17="RAZONABLE",1,IF(T17="NO RAZONABLE",3," "))</f>
        <v xml:space="preserve"> </v>
      </c>
      <c r="V17" s="40"/>
      <c r="W17" s="53" t="str">
        <f>IF(V17="EXISTE",1,IF(V17="NO EXISTE",3," "))</f>
        <v xml:space="preserve"> </v>
      </c>
      <c r="X17" s="40"/>
      <c r="Y17" s="53" t="str">
        <f>IF(X17="DOCUMENTADO",1,IF(X17="NO DOCUMENTADO",3," "))</f>
        <v xml:space="preserve"> </v>
      </c>
      <c r="Z17" s="26"/>
      <c r="AA17" s="186" t="str">
        <f>IF(Z17="","",IF(Z17="PREVENTIVO",1,IF(Z17="CORRECTIVO",3," ")))</f>
        <v/>
      </c>
      <c r="AB17" s="61" t="e">
        <f>IF(P17="INEXISTENTE",3,SUM((Q17*$Q$10),(S17*$S$10),(U17*$U$10),(W17*$W$10),(Y17*$Y$10),(AA17*$AA$10)))</f>
        <v>#VALUE!</v>
      </c>
      <c r="AC17" s="187" t="e">
        <f>IF(P17="Inexistente","INEXISTENTE",IF(AND(AB17&gt;=0,AB17&lt;=1),"EFICIENTE",IF(AND(AB17&gt;1,AB17&lt;=2),"PARCIALMENTE ADECUADO",IF(AND(AB17&gt;2,AB17&lt;=3),"INEFICIENTE","ERROR"))))</f>
        <v>#VALUE!</v>
      </c>
      <c r="AD17" s="35" t="e">
        <f>AB17*M17</f>
        <v>#VALUE!</v>
      </c>
      <c r="AE17" s="179" t="e">
        <f>IF(L17="SI","CRÍTICO",IF(AND(AD17&gt;=0,AD17&lt;=3),"BAJO",IF(AND(AD17&gt;=3.1,AD17&lt;=6),"MEDIO",IF(AD17&gt;6,"ALTO","ERROR"))))</f>
        <v>#VALUE!</v>
      </c>
      <c r="AF17" s="38"/>
      <c r="AG17" s="32" t="str">
        <f>IF(AF17="EXISTE",1,IF(AF17="PARCIAL",2,IF(AF17="NO EXISTE",3,"")))</f>
        <v/>
      </c>
      <c r="AH17" s="38"/>
      <c r="AI17" s="32" t="str">
        <f>IF(AH17="SIN HALLAZGOS",0,IF(AH17="HALLAZGOS SIN INCIDENCIA FISCAL",2,IF(AH17="HALLAZGOS CON INCIDENCIA FISCAL",3,"")))</f>
        <v/>
      </c>
      <c r="AJ17" s="38"/>
      <c r="AK17" s="32" t="str">
        <f>IF(AJ17="NO",1,IF(AJ17="SI",3,""))</f>
        <v/>
      </c>
      <c r="AL17" s="183" t="e">
        <f>SUM((AG17*$AG$10),(AI17*$AI$10),(AK17*$AK$10))</f>
        <v>#VALUE!</v>
      </c>
      <c r="AM17" s="183" t="e">
        <f>IF(P17="INEXISTENTE","INEFICAZ",IF(AND(AL17&gt;=0,AL17&lt;=1),"EFICAZ",IF(AND(AL17&gt;1,AL17&lt;=2),"CON DEFICIENCIAS",IF(AL17&gt;2,"INEFICAZ",""))))</f>
        <v>#VALUE!</v>
      </c>
      <c r="AN17" s="94" t="e">
        <f>IF(P17="INEXISTENTE",3,SUM((AB17*25)/100,(AL17*75)/100))</f>
        <v>#VALUE!</v>
      </c>
      <c r="BH17" s="25"/>
    </row>
    <row r="18" spans="1:60" ht="18" x14ac:dyDescent="0.25">
      <c r="A18" s="181"/>
      <c r="B18" s="181"/>
      <c r="C18" s="181"/>
      <c r="D18" s="182"/>
      <c r="E18" s="190"/>
      <c r="F18" s="179"/>
      <c r="G18" s="38"/>
      <c r="H18" s="38"/>
      <c r="I18" s="183" t="str">
        <f>IF(OR(G18="",H18=""),"",G18*H18)</f>
        <v/>
      </c>
      <c r="J18" s="184" t="str">
        <f>IF(AND(I18&gt;=6,I18&lt;=9),"ALTO",IF(AND(I18&gt;=3,I18&lt;=6),"MEDIO",IF(AND(I18&gt;=1,I18&lt;3),"BAJO"," ")))</f>
        <v xml:space="preserve"> </v>
      </c>
      <c r="K18" s="185" t="str">
        <f>IF(I18="","",IF(I18&gt;=6,"3",IF(AND(I18&gt;=3,I18&lt;6),"2",IF(AND(I18&gt;=0,I18&lt;=2),"1",""))))</f>
        <v/>
      </c>
      <c r="L18" s="26"/>
      <c r="M18" s="30" t="str">
        <f>IF(L18="","",IF(L18="SI",K18+3,IF(AND(L18="NO"),K18)))</f>
        <v/>
      </c>
      <c r="N18" s="179" t="str">
        <f>IF(OR(M18="3"),"ALTO",IF(OR(M18="2"),"MEDIO",IF(M18="1","BAJO",IF(L18="SI","CRÍTICO",""))))</f>
        <v/>
      </c>
      <c r="O18" s="191"/>
      <c r="P18" s="38"/>
      <c r="Q18" s="93" t="str">
        <f>IF(P18="ADECUADO",1,IF(P18="PARCIAL",2,IF(P18="INADECUADO",2.5,IF(P18="INEXISTENTE",3," "))))</f>
        <v xml:space="preserve"> </v>
      </c>
      <c r="R18" s="38"/>
      <c r="S18" s="32" t="str">
        <f>IF(R18="AUTOMATICO",1,IF(R18="SEMIAUTOMATICO",2,IF(R18="MANUAL",3," ")))</f>
        <v xml:space="preserve"> </v>
      </c>
      <c r="T18" s="38"/>
      <c r="U18" s="32" t="str">
        <f>IF(T18="RAZONABLE",1,IF(T18="NO RAZONABLE",3," "))</f>
        <v xml:space="preserve"> </v>
      </c>
      <c r="V18" s="41"/>
      <c r="W18" s="32" t="str">
        <f>IF(V18="EXISTE",1,IF(V18="NO EXISTE",3," "))</f>
        <v xml:space="preserve"> </v>
      </c>
      <c r="X18" s="41"/>
      <c r="Y18" s="32" t="str">
        <f>IF(X18="DOCUMENTADO",1,IF(X18="NO DOCUMENTADO",3," "))</f>
        <v xml:space="preserve"> </v>
      </c>
      <c r="Z18" s="38"/>
      <c r="AA18" s="186" t="str">
        <f>IF(Z18="","",IF(Z18="PREVENTIVO",1,IF(Z18="CORRECTIVO",3," ")))</f>
        <v/>
      </c>
      <c r="AB18" s="61" t="e">
        <f>IF(P18="INEXISTENTE",3,SUM((Q18*$Q$10),(S18*$S$10),(U18*$U$10),(W18*$W$10),(Y18*$Y$10),(AA18*$AA$10)))</f>
        <v>#VALUE!</v>
      </c>
      <c r="AC18" s="187" t="e">
        <f>IF(P18="Inexistente","INEXISTENTE",IF(AND(AB18&gt;=0,AB18&lt;=1),"EFICIENTE",IF(AND(AB18&gt;1,AB18&lt;=2),"PARCIALMENTE ADECUADO",IF(AND(AB18&gt;2,AB18&lt;=3),"INEFICIENTE","ERROR"))))</f>
        <v>#VALUE!</v>
      </c>
      <c r="AD18" s="35" t="e">
        <f>AB18*M18</f>
        <v>#VALUE!</v>
      </c>
      <c r="AE18" s="179" t="e">
        <f>IF(L18="SI","CRÍTICO",IF(AND(AD18&gt;=0,AD18&lt;=3),"BAJO",IF(AND(AD18&gt;=3.1,AD18&lt;=6),"MEDIO",IF(AD18&gt;6,"ALTO","ERROR"))))</f>
        <v>#VALUE!</v>
      </c>
      <c r="AF18" s="38"/>
      <c r="AG18" s="32" t="str">
        <f>IF(AF18="EXISTE",1,IF(AF18="PARCIAL",2,IF(AF18="NO EXISTE",3,"")))</f>
        <v/>
      </c>
      <c r="AH18" s="38"/>
      <c r="AI18" s="32" t="str">
        <f>IF(AH18="SIN HALLAZGOS",0,IF(AH18="HALLAZGOS SIN INCIDENCIA FISCAL",2,IF(AH18="HALLAZGOS CON INCIDENCIA FISCAL",3,"")))</f>
        <v/>
      </c>
      <c r="AJ18" s="38"/>
      <c r="AK18" s="32" t="str">
        <f>IF(AJ18="NO",1,IF(AJ18="SI",3,""))</f>
        <v/>
      </c>
      <c r="AL18" s="183" t="e">
        <f>SUM((AG18*$AG$10),(AI18*$AI$10),(AK18*$AK$10))</f>
        <v>#VALUE!</v>
      </c>
      <c r="AM18" s="183" t="e">
        <f>IF(P18="INEXISTENTE","INEFICAZ",IF(AND(AL18&gt;=0,AL18&lt;=1),"EFICAZ",IF(AND(AL18&gt;1,AL18&lt;=2),"CON DEFICIENCIAS",IF(AL18&gt;2,"INEFICAZ",""))))</f>
        <v>#VALUE!</v>
      </c>
      <c r="AN18" s="94" t="e">
        <f>IF(P18="INEXISTENTE",3,SUM((AB18*25)/100,(AL18*75)/100))</f>
        <v>#VALUE!</v>
      </c>
      <c r="BH18" s="25"/>
    </row>
    <row r="19" spans="1:60" ht="18" x14ac:dyDescent="0.25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52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ht="18" x14ac:dyDescent="0.25">
      <c r="A20" s="205"/>
      <c r="B20" s="205"/>
      <c r="C20" s="205"/>
      <c r="D20" s="205"/>
      <c r="E20" s="205"/>
      <c r="F20" s="207" t="s">
        <v>228</v>
      </c>
      <c r="G20" s="208">
        <v>3</v>
      </c>
      <c r="H20" s="222"/>
      <c r="I20" s="223"/>
      <c r="J20" s="222"/>
      <c r="K20" s="223"/>
      <c r="L20" s="222"/>
      <c r="M20" s="223"/>
      <c r="N20" s="222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6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ht="18" x14ac:dyDescent="0.25">
      <c r="A21" s="205"/>
      <c r="B21" s="205"/>
      <c r="C21" s="205"/>
      <c r="D21" s="205"/>
      <c r="E21" s="205"/>
      <c r="F21" s="207" t="s">
        <v>229</v>
      </c>
      <c r="G21" s="209">
        <v>2</v>
      </c>
      <c r="H21" s="222"/>
      <c r="I21" s="223"/>
      <c r="J21" s="222"/>
      <c r="K21" s="223"/>
      <c r="L21" s="222"/>
      <c r="M21" s="223"/>
      <c r="N21" s="222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6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ht="18" x14ac:dyDescent="0.25">
      <c r="A22" s="205"/>
      <c r="B22" s="205"/>
      <c r="C22" s="205"/>
      <c r="D22" s="205"/>
      <c r="E22" s="205"/>
      <c r="F22" s="207" t="s">
        <v>230</v>
      </c>
      <c r="G22" s="210">
        <v>1</v>
      </c>
      <c r="H22" s="222"/>
      <c r="I22" s="223"/>
      <c r="J22" s="222"/>
      <c r="K22" s="223"/>
      <c r="L22" s="222"/>
      <c r="M22" s="223"/>
      <c r="N22" s="222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6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0" ht="18" x14ac:dyDescent="0.25">
      <c r="A23" s="205"/>
      <c r="B23" s="205"/>
      <c r="C23" s="205"/>
      <c r="D23" s="205"/>
      <c r="E23" s="205"/>
      <c r="F23" s="205"/>
      <c r="G23" s="205"/>
      <c r="H23" s="205"/>
      <c r="I23" s="204"/>
      <c r="J23" s="205"/>
      <c r="K23" s="204"/>
      <c r="L23" s="205"/>
      <c r="M23" s="204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6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ht="27.75" customHeight="1" x14ac:dyDescent="0.25">
      <c r="A24" s="155" t="s">
        <v>94</v>
      </c>
      <c r="B24" s="300"/>
      <c r="C24" s="301"/>
      <c r="D24" s="301"/>
      <c r="E24" s="301"/>
      <c r="F24" s="301"/>
      <c r="G24" s="301"/>
      <c r="H24" s="302"/>
      <c r="I24" s="156"/>
      <c r="J24" s="171"/>
      <c r="K24" s="172"/>
      <c r="L24" s="164" t="s">
        <v>205</v>
      </c>
      <c r="M24" s="172"/>
      <c r="N24" s="171"/>
      <c r="O24" s="157"/>
      <c r="P24" s="157"/>
      <c r="Q24" s="158"/>
      <c r="AF24" s="159"/>
      <c r="AG24" s="159"/>
      <c r="AH24" s="159"/>
      <c r="AI24" s="159"/>
      <c r="AJ24" s="159"/>
      <c r="AK24" s="159"/>
      <c r="AL24" s="159"/>
      <c r="AM24" s="159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</row>
    <row r="25" spans="1:60" ht="24" customHeight="1" x14ac:dyDescent="0.25">
      <c r="A25" s="303" t="s">
        <v>95</v>
      </c>
      <c r="B25" s="263"/>
      <c r="C25" s="264"/>
      <c r="D25" s="264"/>
      <c r="E25" s="264"/>
      <c r="F25" s="264"/>
      <c r="G25" s="264"/>
      <c r="H25" s="265"/>
      <c r="I25" s="160"/>
      <c r="J25" s="171"/>
      <c r="K25" s="172"/>
      <c r="L25" s="165" t="s">
        <v>8</v>
      </c>
      <c r="M25" s="172"/>
      <c r="N25" s="171"/>
      <c r="O25" s="157"/>
      <c r="P25" s="157"/>
      <c r="Q25" s="158"/>
      <c r="AF25" s="159"/>
      <c r="AG25" s="159"/>
      <c r="AH25" s="159"/>
      <c r="AI25" s="159"/>
      <c r="AJ25" s="159"/>
      <c r="AK25" s="159"/>
      <c r="AL25" s="159"/>
      <c r="AM25" s="159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</row>
    <row r="26" spans="1:60" ht="10.5" customHeight="1" x14ac:dyDescent="0.25">
      <c r="A26" s="303"/>
      <c r="B26" s="266"/>
      <c r="C26" s="267"/>
      <c r="D26" s="267"/>
      <c r="E26" s="267"/>
      <c r="F26" s="267"/>
      <c r="G26" s="267"/>
      <c r="H26" s="268"/>
      <c r="I26" s="161"/>
      <c r="J26" s="171"/>
      <c r="K26" s="172"/>
      <c r="L26" s="165" t="s">
        <v>9</v>
      </c>
      <c r="M26" s="172"/>
      <c r="N26" s="171"/>
      <c r="O26" s="157"/>
      <c r="P26" s="157"/>
      <c r="Q26" s="158"/>
      <c r="AF26" s="159"/>
      <c r="AG26" s="159"/>
      <c r="AH26" s="159"/>
      <c r="AI26" s="159"/>
      <c r="AJ26" s="159"/>
      <c r="AK26" s="159"/>
      <c r="AL26" s="159"/>
      <c r="AM26" s="159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</row>
    <row r="27" spans="1:60" ht="32.25" customHeight="1" x14ac:dyDescent="0.25">
      <c r="A27" s="298"/>
      <c r="B27" s="298"/>
      <c r="C27" s="298"/>
      <c r="D27" s="162"/>
      <c r="E27" s="162"/>
      <c r="F27" s="162"/>
      <c r="G27" s="162"/>
      <c r="H27" s="162"/>
      <c r="I27" s="162"/>
      <c r="J27" s="162"/>
      <c r="K27" s="162"/>
      <c r="L27" s="166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</row>
    <row r="28" spans="1:60" s="16" customFormat="1" ht="15" x14ac:dyDescent="0.25">
      <c r="A28" s="308" t="s">
        <v>234</v>
      </c>
      <c r="B28" s="308"/>
      <c r="C28" s="217" t="s">
        <v>235</v>
      </c>
      <c r="E28" s="309"/>
      <c r="F28" s="309"/>
      <c r="G28" s="218"/>
      <c r="H28" s="218"/>
      <c r="I28" s="218"/>
      <c r="J28" s="218"/>
    </row>
    <row r="29" spans="1:60" customFormat="1" ht="15" x14ac:dyDescent="0.25">
      <c r="A29" s="282"/>
      <c r="B29" s="282"/>
      <c r="C29" s="219"/>
      <c r="D29" s="220"/>
      <c r="E29" s="220"/>
      <c r="F29" s="220"/>
      <c r="G29" s="221"/>
      <c r="H29" s="221"/>
      <c r="I29" s="221"/>
      <c r="J29" s="221"/>
      <c r="K29" s="220"/>
      <c r="L29" s="220"/>
      <c r="N29" s="16"/>
    </row>
    <row r="30" spans="1:60" customFormat="1" ht="15" x14ac:dyDescent="0.25">
      <c r="A30" s="282"/>
      <c r="B30" s="282"/>
      <c r="C30" s="220"/>
      <c r="D30" s="220"/>
      <c r="E30" s="220"/>
      <c r="F30" s="220"/>
      <c r="G30" s="221"/>
      <c r="H30" s="221"/>
      <c r="I30" s="221"/>
      <c r="J30" s="221"/>
      <c r="K30" s="220"/>
      <c r="L30" s="220"/>
      <c r="N30" s="16"/>
    </row>
    <row r="31" spans="1:60" customFormat="1" ht="15" x14ac:dyDescent="0.25">
      <c r="A31" s="282"/>
      <c r="B31" s="282"/>
      <c r="C31" s="220"/>
      <c r="D31" s="220"/>
      <c r="E31" s="220"/>
      <c r="F31" s="220"/>
      <c r="G31" s="221"/>
      <c r="H31" s="221"/>
      <c r="I31" s="221"/>
      <c r="J31" s="221"/>
      <c r="K31" s="220"/>
      <c r="L31" s="220"/>
      <c r="N31" s="16"/>
    </row>
    <row r="32" spans="1:60" customFormat="1" ht="15" x14ac:dyDescent="0.25">
      <c r="A32" s="304"/>
      <c r="B32" s="305"/>
      <c r="C32" s="220"/>
      <c r="D32" s="220"/>
      <c r="E32" s="220"/>
      <c r="F32" s="220"/>
      <c r="G32" s="221"/>
      <c r="H32" s="221"/>
      <c r="I32" s="221"/>
      <c r="J32" s="221"/>
      <c r="K32" s="220"/>
      <c r="L32" s="220"/>
      <c r="N32" s="16"/>
    </row>
    <row r="238" spans="1:1" ht="15" thickBot="1" x14ac:dyDescent="0.3"/>
    <row r="239" spans="1:1" x14ac:dyDescent="0.25">
      <c r="A239" s="149" t="s">
        <v>205</v>
      </c>
    </row>
    <row r="240" spans="1:1" x14ac:dyDescent="0.25">
      <c r="A240" s="26" t="s">
        <v>8</v>
      </c>
    </row>
    <row r="241" spans="1:1" ht="15" thickBot="1" x14ac:dyDescent="0.3">
      <c r="A241" s="26" t="s">
        <v>9</v>
      </c>
    </row>
    <row r="242" spans="1:1" x14ac:dyDescent="0.25">
      <c r="A242" s="149" t="s">
        <v>99</v>
      </c>
    </row>
    <row r="243" spans="1:1" x14ac:dyDescent="0.25">
      <c r="A243" s="26" t="s">
        <v>100</v>
      </c>
    </row>
    <row r="244" spans="1:1" x14ac:dyDescent="0.25">
      <c r="A244" s="26" t="s">
        <v>101</v>
      </c>
    </row>
    <row r="245" spans="1:1" ht="24.75" thickBot="1" x14ac:dyDescent="0.3">
      <c r="A245" s="26" t="s">
        <v>102</v>
      </c>
    </row>
    <row r="246" spans="1:1" ht="25.5" x14ac:dyDescent="0.25">
      <c r="A246" s="149" t="s">
        <v>111</v>
      </c>
    </row>
    <row r="247" spans="1:1" x14ac:dyDescent="0.25">
      <c r="A247" s="26" t="s">
        <v>103</v>
      </c>
    </row>
    <row r="248" spans="1:1" x14ac:dyDescent="0.25">
      <c r="A248" s="26" t="s">
        <v>104</v>
      </c>
    </row>
    <row r="249" spans="1:1" x14ac:dyDescent="0.25">
      <c r="A249" s="26" t="s">
        <v>105</v>
      </c>
    </row>
  </sheetData>
  <sheetProtection formatCells="0" formatColumns="0" formatRows="0" deleteRows="0"/>
  <dataConsolidate/>
  <mergeCells count="32">
    <mergeCell ref="A32:B32"/>
    <mergeCell ref="C6:D6"/>
    <mergeCell ref="A28:B28"/>
    <mergeCell ref="E28:F28"/>
    <mergeCell ref="A29:B29"/>
    <mergeCell ref="A1:B3"/>
    <mergeCell ref="A30:B30"/>
    <mergeCell ref="A31:B31"/>
    <mergeCell ref="AN9:AN10"/>
    <mergeCell ref="AF9:AM9"/>
    <mergeCell ref="C9:C10"/>
    <mergeCell ref="O9:AC9"/>
    <mergeCell ref="E9:N9"/>
    <mergeCell ref="AE9:AE10"/>
    <mergeCell ref="D9:D10"/>
    <mergeCell ref="AL10:AM10"/>
    <mergeCell ref="A6:B6"/>
    <mergeCell ref="A27:C27"/>
    <mergeCell ref="A19:AM19"/>
    <mergeCell ref="B24:H24"/>
    <mergeCell ref="A25:A26"/>
    <mergeCell ref="AF8:AM8"/>
    <mergeCell ref="B25:H26"/>
    <mergeCell ref="A8:AE8"/>
    <mergeCell ref="A9:A10"/>
    <mergeCell ref="B9:B10"/>
    <mergeCell ref="J1:L1"/>
    <mergeCell ref="J2:L2"/>
    <mergeCell ref="J3:L3"/>
    <mergeCell ref="C2:H2"/>
    <mergeCell ref="C3:H3"/>
    <mergeCell ref="C1:H1"/>
  </mergeCells>
  <conditionalFormatting sqref="N17:O18 N15:N16 N11:N12">
    <cfRule type="cellIs" dxfId="88" priority="407" operator="equal">
      <formula>"MEDIO"</formula>
    </cfRule>
    <cfRule type="cellIs" dxfId="87" priority="408" operator="equal">
      <formula>"ALTO"</formula>
    </cfRule>
    <cfRule type="cellIs" dxfId="86" priority="409" operator="equal">
      <formula>"CRÍTICO"</formula>
    </cfRule>
  </conditionalFormatting>
  <conditionalFormatting sqref="N17:O18 N15:N16 N11:N12">
    <cfRule type="cellIs" dxfId="85" priority="406" operator="equal">
      <formula>"BAJO"</formula>
    </cfRule>
  </conditionalFormatting>
  <conditionalFormatting sqref="AC15:AC18">
    <cfRule type="cellIs" dxfId="84" priority="104" operator="equal">
      <formula>"INEXISTENTE"</formula>
    </cfRule>
    <cfRule type="cellIs" dxfId="83" priority="403" operator="equal">
      <formula>"INEFICIENTE"</formula>
    </cfRule>
    <cfRule type="cellIs" dxfId="82" priority="404" operator="equal">
      <formula>"PARCIALMENTE ADECUADO"</formula>
    </cfRule>
    <cfRule type="cellIs" dxfId="81" priority="405" operator="equal">
      <formula>"EFICIENTE"</formula>
    </cfRule>
  </conditionalFormatting>
  <conditionalFormatting sqref="AN11 AN15:AN18">
    <cfRule type="containsErrors" dxfId="80" priority="575" stopIfTrue="1">
      <formula>ISERROR(AN11)</formula>
    </cfRule>
  </conditionalFormatting>
  <conditionalFormatting sqref="AE15:AE18">
    <cfRule type="cellIs" dxfId="79" priority="356" operator="equal">
      <formula>"ERROR"</formula>
    </cfRule>
    <cfRule type="cellIs" dxfId="78" priority="400" operator="equal">
      <formula>"ALTO"</formula>
    </cfRule>
    <cfRule type="cellIs" dxfId="77" priority="401" operator="equal">
      <formula>"MEDIO"</formula>
    </cfRule>
    <cfRule type="cellIs" dxfId="76" priority="402" operator="equal">
      <formula>"BAJO"</formula>
    </cfRule>
  </conditionalFormatting>
  <conditionalFormatting sqref="A11 A15">
    <cfRule type="dataBar" priority="3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{7A68AA20-7651-4FB0-B6B1-77E439B79D30}</x14:id>
        </ext>
      </extLst>
    </cfRule>
  </conditionalFormatting>
  <conditionalFormatting sqref="J15:K18 J11:K12">
    <cfRule type="cellIs" dxfId="75" priority="500" operator="equal">
      <formula>"ALTO"</formula>
    </cfRule>
    <cfRule type="cellIs" dxfId="74" priority="501" operator="equal">
      <formula>"MEDIO"</formula>
    </cfRule>
    <cfRule type="cellIs" dxfId="73" priority="502" operator="equal">
      <formula>"BAJO"</formula>
    </cfRule>
  </conditionalFormatting>
  <conditionalFormatting sqref="B4">
    <cfRule type="iconSet" priority="353">
      <iconSet iconSet="3Arrows">
        <cfvo type="percent" val="0"/>
        <cfvo type="percent" val="33"/>
        <cfvo type="percent" val="67"/>
      </iconSet>
    </cfRule>
    <cfRule type="dataBar" priority="3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{0D9E00B8-3BFF-4302-93AE-355298BFB4EC}</x14:id>
        </ext>
      </extLst>
    </cfRule>
  </conditionalFormatting>
  <conditionalFormatting sqref="B4">
    <cfRule type="colorScale" priority="355">
      <colorScale>
        <cfvo type="min"/>
        <cfvo type="max"/>
        <color rgb="FF63BE7B"/>
        <color rgb="FFFCFCFF"/>
      </colorScale>
    </cfRule>
  </conditionalFormatting>
  <conditionalFormatting sqref="A4 W1 G4:L4 I1:J3 M1:U1 M2:N4">
    <cfRule type="colorScale" priority="574">
      <colorScale>
        <cfvo type="min"/>
        <cfvo type="max"/>
        <color rgb="FF63BE7B"/>
        <color rgb="FFFCFCFF"/>
      </colorScale>
    </cfRule>
  </conditionalFormatting>
  <conditionalFormatting sqref="AM11 AM15:AM18">
    <cfRule type="cellIs" dxfId="72" priority="350" operator="equal">
      <formula>"INEFICAZ"</formula>
    </cfRule>
    <cfRule type="cellIs" dxfId="71" priority="351" operator="equal">
      <formula>"CON DEFICIENCIAS"</formula>
    </cfRule>
    <cfRule type="cellIs" dxfId="70" priority="352" operator="equal">
      <formula>"EFICAZ"</formula>
    </cfRule>
  </conditionalFormatting>
  <conditionalFormatting sqref="AM11 AM15:AM18">
    <cfRule type="cellIs" dxfId="69" priority="340" operator="equal">
      <formula>"ERROR"</formula>
    </cfRule>
  </conditionalFormatting>
  <conditionalFormatting sqref="T18">
    <cfRule type="dataBar" priority="6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{4B3280C0-E8C2-4175-91CF-4213355802DD}</x14:id>
        </ext>
      </extLst>
    </cfRule>
    <cfRule type="colorScale" priority="613">
      <colorScale>
        <cfvo type="min"/>
        <cfvo type="max"/>
        <color rgb="FF63BE7B"/>
        <color rgb="FFFFEF9C"/>
      </colorScale>
    </cfRule>
  </conditionalFormatting>
  <conditionalFormatting sqref="X18">
    <cfRule type="dataBar" priority="6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{7D9B9A08-6DA6-4055-9673-6D8544A32BFA}</x14:id>
        </ext>
      </extLst>
    </cfRule>
  </conditionalFormatting>
  <conditionalFormatting sqref="Z18">
    <cfRule type="dataBar" priority="6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{A7B9414C-1A78-4422-9223-7B056A588D44}</x14:id>
        </ext>
      </extLst>
    </cfRule>
  </conditionalFormatting>
  <conditionalFormatting sqref="T18">
    <cfRule type="dataBar" priority="6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{0B19BF6D-803E-4EED-8EF6-11C3828526E1}</x14:id>
        </ext>
      </extLst>
    </cfRule>
  </conditionalFormatting>
  <conditionalFormatting sqref="X18">
    <cfRule type="colorScale" priority="618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6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{262F5AB1-3571-4FC5-B4F6-2E3C9F3E34D6}</x14:id>
        </ext>
      </extLst>
    </cfRule>
  </conditionalFormatting>
  <conditionalFormatting sqref="Z18">
    <cfRule type="colorScale" priority="620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62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{2597BE4D-B532-4CF8-949F-14978AB36AE8}</x14:id>
        </ext>
      </extLst>
    </cfRule>
  </conditionalFormatting>
  <conditionalFormatting sqref="A18">
    <cfRule type="dataBar" priority="10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{B52B460C-B352-4F91-9F9C-6F413366CAD4}</x14:id>
        </ext>
      </extLst>
    </cfRule>
  </conditionalFormatting>
  <conditionalFormatting sqref="AE15:AE18">
    <cfRule type="cellIs" dxfId="68" priority="103" operator="equal">
      <formula>"CRÍTICO"</formula>
    </cfRule>
  </conditionalFormatting>
  <conditionalFormatting sqref="T11:T12 T15">
    <cfRule type="dataBar" priority="70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{5A4C6DC2-FB6B-476D-B414-18A2C34B8E2E}</x14:id>
        </ext>
      </extLst>
    </cfRule>
    <cfRule type="colorScale" priority="703">
      <colorScale>
        <cfvo type="min"/>
        <cfvo type="max"/>
        <color rgb="FF63BE7B"/>
        <color rgb="FFFFEF9C"/>
      </colorScale>
    </cfRule>
  </conditionalFormatting>
  <conditionalFormatting sqref="X11:X12 X15">
    <cfRule type="dataBar" priority="70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{420EB97A-D82D-4004-B1B2-D6E060254F6A}</x14:id>
        </ext>
      </extLst>
    </cfRule>
  </conditionalFormatting>
  <conditionalFormatting sqref="Z11:Z12 Z15">
    <cfRule type="dataBar" priority="7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{5E374753-3F93-4F97-AEC5-26D68442AB2F}</x14:id>
        </ext>
      </extLst>
    </cfRule>
  </conditionalFormatting>
  <conditionalFormatting sqref="T11:T12 T15">
    <cfRule type="dataBar" priority="7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{CAC95D7E-8A6F-4AE3-B4CB-F6DD0964C37F}</x14:id>
        </ext>
      </extLst>
    </cfRule>
  </conditionalFormatting>
  <conditionalFormatting sqref="X11:X12 X15">
    <cfRule type="colorScale" priority="707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7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{D5479B48-30F4-4F32-BFE1-1EE827884F28}</x14:id>
        </ext>
      </extLst>
    </cfRule>
  </conditionalFormatting>
  <conditionalFormatting sqref="Z11:Z12 Z15">
    <cfRule type="colorScale" priority="709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7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{131B5B83-C079-4658-B047-2C94C7B36D76}</x14:id>
        </ext>
      </extLst>
    </cfRule>
  </conditionalFormatting>
  <conditionalFormatting sqref="T16">
    <cfRule type="dataBar" priority="7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{3B0904DE-BA09-47C3-B509-A826CB947AD8}</x14:id>
        </ext>
      </extLst>
    </cfRule>
    <cfRule type="colorScale" priority="726">
      <colorScale>
        <cfvo type="min"/>
        <cfvo type="max"/>
        <color rgb="FF63BE7B"/>
        <color rgb="FFFFEF9C"/>
      </colorScale>
    </cfRule>
  </conditionalFormatting>
  <conditionalFormatting sqref="T16">
    <cfRule type="dataBar" priority="7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{B5F5B8A7-2CD6-4745-85E1-888B31943D86}</x14:id>
        </ext>
      </extLst>
    </cfRule>
  </conditionalFormatting>
  <conditionalFormatting sqref="X16">
    <cfRule type="dataBar" priority="7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{B160B0DD-358D-4A5F-93FC-709147CCF34B}</x14:id>
        </ext>
      </extLst>
    </cfRule>
  </conditionalFormatting>
  <conditionalFormatting sqref="Z16">
    <cfRule type="dataBar" priority="7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{1B7E38EA-DAC4-4F9C-86B0-7BCB3DDEAB26}</x14:id>
        </ext>
      </extLst>
    </cfRule>
  </conditionalFormatting>
  <conditionalFormatting sqref="X16">
    <cfRule type="colorScale" priority="730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7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{00C423F9-BE4D-4C61-98B5-AC497F618DDE}</x14:id>
        </ext>
      </extLst>
    </cfRule>
  </conditionalFormatting>
  <conditionalFormatting sqref="Z16">
    <cfRule type="colorScale" priority="732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7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{1416F65F-4EEF-45D4-A6F4-4BEA7AF0655A}</x14:id>
        </ext>
      </extLst>
    </cfRule>
  </conditionalFormatting>
  <conditionalFormatting sqref="A16:A17">
    <cfRule type="dataBar" priority="7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{820F7A6E-5888-4A37-AAEF-3B8B33B04150}</x14:id>
        </ext>
      </extLst>
    </cfRule>
  </conditionalFormatting>
  <conditionalFormatting sqref="T17">
    <cfRule type="dataBar" priority="7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{24FFC897-DB31-4E00-A41E-AFC177259078}</x14:id>
        </ext>
      </extLst>
    </cfRule>
    <cfRule type="colorScale" priority="776">
      <colorScale>
        <cfvo type="min"/>
        <cfvo type="max"/>
        <color rgb="FF63BE7B"/>
        <color rgb="FFFFEF9C"/>
      </colorScale>
    </cfRule>
  </conditionalFormatting>
  <conditionalFormatting sqref="X17">
    <cfRule type="dataBar" priority="7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{F8638C39-1186-434C-8CBF-3EB8E6AD7E07}</x14:id>
        </ext>
      </extLst>
    </cfRule>
  </conditionalFormatting>
  <conditionalFormatting sqref="Z17">
    <cfRule type="dataBar" priority="7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{BC6A3607-B5B4-48C8-9B9F-4AAD8F08FDA1}</x14:id>
        </ext>
      </extLst>
    </cfRule>
  </conditionalFormatting>
  <conditionalFormatting sqref="T17">
    <cfRule type="dataBar" priority="7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{DDF73AB7-17E2-4A0D-A8E6-E4EDAA17A1F7}</x14:id>
        </ext>
      </extLst>
    </cfRule>
  </conditionalFormatting>
  <conditionalFormatting sqref="X17">
    <cfRule type="colorScale" priority="780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7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{679CD059-1885-43F5-BC04-CED9E7332DEB}</x14:id>
        </ext>
      </extLst>
    </cfRule>
  </conditionalFormatting>
  <conditionalFormatting sqref="Z17">
    <cfRule type="colorScale" priority="782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78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{2E0687DE-0457-4F37-ACC0-315A4EC3AA98}</x14:id>
        </ext>
      </extLst>
    </cfRule>
  </conditionalFormatting>
  <conditionalFormatting sqref="A240:A241">
    <cfRule type="colorScale" priority="95">
      <colorScale>
        <cfvo type="min"/>
        <cfvo type="max"/>
        <color rgb="FF63BE7B"/>
        <color rgb="FFFFEF9C"/>
      </colorScale>
    </cfRule>
    <cfRule type="dataBar" priority="9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{CD8DCF03-C594-4B58-B499-F2C48C638D54}</x14:id>
        </ext>
      </extLst>
    </cfRule>
  </conditionalFormatting>
  <conditionalFormatting sqref="A243:A245">
    <cfRule type="colorScale" priority="93">
      <colorScale>
        <cfvo type="min"/>
        <cfvo type="max"/>
        <color rgb="FF63BE7B"/>
        <color rgb="FFFFEF9C"/>
      </colorScale>
    </cfRule>
    <cfRule type="dataBar" priority="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{498E433C-8B4B-4C41-A9FC-5C95245A1755}</x14:id>
        </ext>
      </extLst>
    </cfRule>
  </conditionalFormatting>
  <conditionalFormatting sqref="A247:A249">
    <cfRule type="colorScale" priority="91">
      <colorScale>
        <cfvo type="min"/>
        <cfvo type="max"/>
        <color rgb="FF63BE7B"/>
        <color rgb="FFFFEF9C"/>
      </colorScale>
    </cfRule>
    <cfRule type="dataBar" priority="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{7A0F4501-6408-4150-99A0-3017C14E0F43}</x14:id>
        </ext>
      </extLst>
    </cfRule>
  </conditionalFormatting>
  <conditionalFormatting sqref="AN19:AN23">
    <cfRule type="containsErrors" dxfId="67" priority="89" stopIfTrue="1">
      <formula>ISERROR(AN19)</formula>
    </cfRule>
  </conditionalFormatting>
  <conditionalFormatting sqref="A19:A23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{DADC1D21-15AF-46EE-B7A6-11441685525D}</x14:id>
        </ext>
      </extLst>
    </cfRule>
  </conditionalFormatting>
  <conditionalFormatting sqref="L25:L26">
    <cfRule type="colorScale" priority="87">
      <colorScale>
        <cfvo type="min"/>
        <cfvo type="max"/>
        <color rgb="FF63BE7B"/>
        <color rgb="FFFFEF9C"/>
      </colorScale>
    </cfRule>
    <cfRule type="dataBar" priority="8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{7B61EFE4-BB7D-42BA-87D4-9B85669C1EBF}</x14:id>
        </ext>
      </extLst>
    </cfRule>
  </conditionalFormatting>
  <conditionalFormatting sqref="F11 F17:F18 F15">
    <cfRule type="cellIs" dxfId="66" priority="75" operator="equal">
      <formula>"MEDIO"</formula>
    </cfRule>
    <cfRule type="cellIs" dxfId="65" priority="76" operator="equal">
      <formula>"ALTO"</formula>
    </cfRule>
    <cfRule type="cellIs" dxfId="64" priority="77" operator="equal">
      <formula>"CRÍTICO"</formula>
    </cfRule>
  </conditionalFormatting>
  <conditionalFormatting sqref="F11 F17:F18 F15">
    <cfRule type="cellIs" dxfId="63" priority="74" operator="equal">
      <formula>"BAJO"</formula>
    </cfRule>
  </conditionalFormatting>
  <conditionalFormatting sqref="F4">
    <cfRule type="colorScale" priority="809">
      <colorScale>
        <cfvo type="min"/>
        <cfvo type="max"/>
        <color rgb="FF63BE7B"/>
        <color rgb="FFFCFCFF"/>
      </colorScale>
    </cfRule>
  </conditionalFormatting>
  <conditionalFormatting sqref="F4">
    <cfRule type="iconSet" priority="810">
      <iconSet iconSet="3Arrows">
        <cfvo type="percent" val="0"/>
        <cfvo type="percent" val="33"/>
        <cfvo type="percent" val="67"/>
      </iconSet>
    </cfRule>
    <cfRule type="dataBar" priority="8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{BF8D5843-3957-4B3F-B5CA-DF7495080507}</x14:id>
        </ext>
      </extLst>
    </cfRule>
  </conditionalFormatting>
  <conditionalFormatting sqref="L15:L18 L11:L12">
    <cfRule type="colorScale" priority="818">
      <colorScale>
        <cfvo type="min"/>
        <cfvo type="max"/>
        <color rgb="FF63BE7B"/>
        <color rgb="FFFFEF9C"/>
      </colorScale>
    </cfRule>
    <cfRule type="dataBar" priority="8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{BA708A86-1D6C-4688-B250-98BDAD07B1DE}</x14:id>
        </ext>
      </extLst>
    </cfRule>
  </conditionalFormatting>
  <conditionalFormatting sqref="G4:L4 A4 I3:J3 M3:N4">
    <cfRule type="iconSet" priority="820">
      <iconSet iconSet="3Arrows">
        <cfvo type="percent" val="0"/>
        <cfvo type="percent" val="33"/>
        <cfvo type="percent" val="67"/>
      </iconSet>
    </cfRule>
    <cfRule type="dataBar" priority="8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{7A277CB7-4CDE-4DEB-8F8F-59205194A0B8}</x14:id>
        </ext>
      </extLst>
    </cfRule>
  </conditionalFormatting>
  <conditionalFormatting sqref="O16">
    <cfRule type="cellIs" dxfId="62" priority="71" operator="equal">
      <formula>"MEDIO"</formula>
    </cfRule>
    <cfRule type="cellIs" dxfId="61" priority="72" operator="equal">
      <formula>"ALTO"</formula>
    </cfRule>
    <cfRule type="cellIs" dxfId="60" priority="73" operator="equal">
      <formula>"CRÍTICO"</formula>
    </cfRule>
  </conditionalFormatting>
  <conditionalFormatting sqref="O16">
    <cfRule type="cellIs" dxfId="59" priority="70" operator="equal">
      <formula>"BAJO"</formula>
    </cfRule>
  </conditionalFormatting>
  <conditionalFormatting sqref="N14:O14 N13">
    <cfRule type="cellIs" dxfId="46" priority="33" operator="equal">
      <formula>"MEDIO"</formula>
    </cfRule>
    <cfRule type="cellIs" dxfId="45" priority="34" operator="equal">
      <formula>"ALTO"</formula>
    </cfRule>
    <cfRule type="cellIs" dxfId="44" priority="35" operator="equal">
      <formula>"CRÍTICO"</formula>
    </cfRule>
  </conditionalFormatting>
  <conditionalFormatting sqref="N14:O14 N13">
    <cfRule type="cellIs" dxfId="43" priority="32" operator="equal">
      <formula>"BAJO"</formula>
    </cfRule>
  </conditionalFormatting>
  <conditionalFormatting sqref="AC12:AC14">
    <cfRule type="cellIs" dxfId="42" priority="19" operator="equal">
      <formula>"INEXISTENTE"</formula>
    </cfRule>
    <cfRule type="cellIs" dxfId="41" priority="29" operator="equal">
      <formula>"INEFICIENTE"</formula>
    </cfRule>
    <cfRule type="cellIs" dxfId="40" priority="30" operator="equal">
      <formula>"PARCIALMENTE ADECUADO"</formula>
    </cfRule>
    <cfRule type="cellIs" dxfId="39" priority="31" operator="equal">
      <formula>"EFICIENTE"</formula>
    </cfRule>
  </conditionalFormatting>
  <conditionalFormatting sqref="AN12:AN14">
    <cfRule type="containsErrors" dxfId="38" priority="39" stopIfTrue="1">
      <formula>ISERROR(AN12)</formula>
    </cfRule>
  </conditionalFormatting>
  <conditionalFormatting sqref="AE12:AE14">
    <cfRule type="cellIs" dxfId="37" priority="24" operator="equal">
      <formula>"ERROR"</formula>
    </cfRule>
    <cfRule type="cellIs" dxfId="36" priority="26" operator="equal">
      <formula>"ALTO"</formula>
    </cfRule>
    <cfRule type="cellIs" dxfId="35" priority="27" operator="equal">
      <formula>"MEDIO"</formula>
    </cfRule>
    <cfRule type="cellIs" dxfId="34" priority="28" operator="equal">
      <formula>"BAJO"</formula>
    </cfRule>
  </conditionalFormatting>
  <conditionalFormatting sqref="A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{EFC41456-66D8-4ACD-8D25-1C91EFD4786C}</x14:id>
        </ext>
      </extLst>
    </cfRule>
  </conditionalFormatting>
  <conditionalFormatting sqref="J13:K14">
    <cfRule type="cellIs" dxfId="33" priority="36" operator="equal">
      <formula>"ALTO"</formula>
    </cfRule>
    <cfRule type="cellIs" dxfId="32" priority="37" operator="equal">
      <formula>"MEDIO"</formula>
    </cfRule>
    <cfRule type="cellIs" dxfId="31" priority="38" operator="equal">
      <formula>"BAJO"</formula>
    </cfRule>
  </conditionalFormatting>
  <conditionalFormatting sqref="AM12:AM14">
    <cfRule type="cellIs" dxfId="30" priority="21" operator="equal">
      <formula>"INEFICAZ"</formula>
    </cfRule>
    <cfRule type="cellIs" dxfId="29" priority="22" operator="equal">
      <formula>"CON DEFICIENCIAS"</formula>
    </cfRule>
    <cfRule type="cellIs" dxfId="28" priority="23" operator="equal">
      <formula>"EFICAZ"</formula>
    </cfRule>
  </conditionalFormatting>
  <conditionalFormatting sqref="AM12:AM14">
    <cfRule type="cellIs" dxfId="27" priority="20" operator="equal">
      <formula>"ERROR"</formula>
    </cfRule>
  </conditionalFormatting>
  <conditionalFormatting sqref="AE12:AE14">
    <cfRule type="cellIs" dxfId="26" priority="18" operator="equal">
      <formula>"CRÍTICO"</formula>
    </cfRule>
  </conditionalFormatting>
  <conditionalFormatting sqref="T13">
    <cfRule type="dataBar" priority="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{B952D6E4-9D61-4AFA-8B0A-85D58586B301}</x14:id>
        </ext>
      </extLst>
    </cfRule>
    <cfRule type="colorScale" priority="50">
      <colorScale>
        <cfvo type="min"/>
        <cfvo type="max"/>
        <color rgb="FF63BE7B"/>
        <color rgb="FFFFEF9C"/>
      </colorScale>
    </cfRule>
  </conditionalFormatting>
  <conditionalFormatting sqref="T13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{373F0B1C-29FE-4EE0-B7FA-533410C9B8BA}</x14:id>
        </ext>
      </extLst>
    </cfRule>
  </conditionalFormatting>
  <conditionalFormatting sqref="X13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{ABF32CEC-458A-4E43-BFB5-69D9A9396D22}</x14:id>
        </ext>
      </extLst>
    </cfRule>
  </conditionalFormatting>
  <conditionalFormatting sqref="Z13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{4B0960EE-73E8-4E85-95E5-9AFDFA1E3573}</x14:id>
        </ext>
      </extLst>
    </cfRule>
  </conditionalFormatting>
  <conditionalFormatting sqref="X13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5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{BFEA1511-9ACC-4E30-ABEB-D55EC8B16D9C}</x14:id>
        </ext>
      </extLst>
    </cfRule>
  </conditionalFormatting>
  <conditionalFormatting sqref="Z13">
    <cfRule type="colorScale" priority="56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5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{0ED88CF0-9CD9-482E-A58E-A20F8430D987}</x14:id>
        </ext>
      </extLst>
    </cfRule>
  </conditionalFormatting>
  <conditionalFormatting sqref="A13:A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{4CDDEEE4-52D6-42E4-848D-7B6F634065BF}</x14:id>
        </ext>
      </extLst>
    </cfRule>
  </conditionalFormatting>
  <conditionalFormatting sqref="T14">
    <cfRule type="dataBar" priority="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{E5938CE0-DB61-4017-A7CC-731A0AEA580A}</x14:id>
        </ext>
      </extLst>
    </cfRule>
    <cfRule type="colorScale" priority="60">
      <colorScale>
        <cfvo type="min"/>
        <cfvo type="max"/>
        <color rgb="FF63BE7B"/>
        <color rgb="FFFFEF9C"/>
      </colorScale>
    </cfRule>
  </conditionalFormatting>
  <conditionalFormatting sqref="X14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{D5A429D7-0790-46C9-8C29-CC4D3E175101}</x14:id>
        </ext>
      </extLst>
    </cfRule>
  </conditionalFormatting>
  <conditionalFormatting sqref="Z14">
    <cfRule type="dataBar" priority="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{3DB89607-A90B-4E04-B3B5-B03E9293500E}</x14:id>
        </ext>
      </extLst>
    </cfRule>
  </conditionalFormatting>
  <conditionalFormatting sqref="T14">
    <cfRule type="dataBar" priority="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{37484BCE-8908-4323-AF64-CFCFC4855036}</x14:id>
        </ext>
      </extLst>
    </cfRule>
  </conditionalFormatting>
  <conditionalFormatting sqref="X14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{EF42AA97-7F6D-4581-8BD8-93D83052BED6}</x14:id>
        </ext>
      </extLst>
    </cfRule>
  </conditionalFormatting>
  <conditionalFormatting sqref="Z14">
    <cfRule type="colorScale" priority="66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6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{02D95079-CBD6-4A88-A8EC-CDB28F2A0687}</x14:id>
        </ext>
      </extLst>
    </cfRule>
  </conditionalFormatting>
  <conditionalFormatting sqref="F14 F12">
    <cfRule type="cellIs" dxfId="25" priority="15" operator="equal">
      <formula>"MEDIO"</formula>
    </cfRule>
    <cfRule type="cellIs" dxfId="24" priority="16" operator="equal">
      <formula>"ALTO"</formula>
    </cfRule>
    <cfRule type="cellIs" dxfId="23" priority="17" operator="equal">
      <formula>"CRÍTICO"</formula>
    </cfRule>
  </conditionalFormatting>
  <conditionalFormatting sqref="F14 F12">
    <cfRule type="cellIs" dxfId="22" priority="14" operator="equal">
      <formula>"BAJO"</formula>
    </cfRule>
  </conditionalFormatting>
  <conditionalFormatting sqref="L13:L14">
    <cfRule type="colorScale" priority="68">
      <colorScale>
        <cfvo type="min"/>
        <cfvo type="max"/>
        <color rgb="FF63BE7B"/>
        <color rgb="FFFFEF9C"/>
      </colorScale>
    </cfRule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{AE964B8D-39EF-4FE4-99FD-6C2AF1DF20CB}</x14:id>
        </ext>
      </extLst>
    </cfRule>
  </conditionalFormatting>
  <conditionalFormatting sqref="O13">
    <cfRule type="cellIs" dxfId="21" priority="11" operator="equal">
      <formula>"MEDIO"</formula>
    </cfRule>
    <cfRule type="cellIs" dxfId="20" priority="12" operator="equal">
      <formula>"ALTO"</formula>
    </cfRule>
    <cfRule type="cellIs" dxfId="19" priority="13" operator="equal">
      <formula>"CRÍTICO"</formula>
    </cfRule>
  </conditionalFormatting>
  <conditionalFormatting sqref="O13">
    <cfRule type="cellIs" dxfId="18" priority="10" operator="equal">
      <formula>"BAJO"</formula>
    </cfRule>
  </conditionalFormatting>
  <conditionalFormatting sqref="AC11">
    <cfRule type="cellIs" dxfId="8" priority="6" operator="equal">
      <formula>"INEXISTENTE"</formula>
    </cfRule>
    <cfRule type="cellIs" dxfId="7" priority="7" operator="equal">
      <formula>"INEFICIENTE"</formula>
    </cfRule>
    <cfRule type="cellIs" dxfId="6" priority="8" operator="equal">
      <formula>"PARCIALMENTE ADECUADO"</formula>
    </cfRule>
    <cfRule type="cellIs" dxfId="5" priority="9" operator="equal">
      <formula>"EFICIENTE"</formula>
    </cfRule>
  </conditionalFormatting>
  <conditionalFormatting sqref="AE11">
    <cfRule type="cellIs" dxfId="4" priority="2" operator="equal">
      <formula>"ERROR"</formula>
    </cfRule>
    <cfRule type="cellIs" dxfId="3" priority="3" operator="equal">
      <formula>"ALTO"</formula>
    </cfRule>
    <cfRule type="cellIs" dxfId="2" priority="4" operator="equal">
      <formula>"MEDIO"</formula>
    </cfRule>
    <cfRule type="cellIs" dxfId="1" priority="5" operator="equal">
      <formula>"BAJO"</formula>
    </cfRule>
  </conditionalFormatting>
  <conditionalFormatting sqref="AE11">
    <cfRule type="cellIs" dxfId="0" priority="1" operator="equal">
      <formula>"CRÍTICO"</formula>
    </cfRule>
  </conditionalFormatting>
  <dataValidations xWindow="266" yWindow="345" count="16">
    <dataValidation type="list" allowBlank="1" showInputMessage="1" showErrorMessage="1" sqref="B11:B18" xr:uid="{00000000-0002-0000-0000-000000000000}">
      <formula1>PROCESOS</formula1>
    </dataValidation>
    <dataValidation type="list" allowBlank="1" showInputMessage="1" showErrorMessage="1" sqref="P11:P18" xr:uid="{00000000-0002-0000-0000-000001000000}">
      <formula1>OBJETIVO</formula1>
    </dataValidation>
    <dataValidation type="list" allowBlank="1" showInputMessage="1" showErrorMessage="1" errorTitle="FACTOR DE RIESGO" promptTitle="FACTOR DE RIESGO" prompt="Seleccione el FACTOR DE RIESGO, asociado a cada Proceso" sqref="C11:C18" xr:uid="{00000000-0002-0000-0000-000002000000}">
      <formula1>Factores_de_riesgo</formula1>
    </dataValidation>
    <dataValidation type="list" allowBlank="1" showInputMessage="1" showErrorMessage="1" errorTitle="MACROPROCESO" error="Seleccione un ítem de la lista." promptTitle="MACROPROCESO" prompt="Seleccione de la lista el MACROPROCESO a evaluar." sqref="A11:A18" xr:uid="{00000000-0002-0000-0000-000003000000}">
      <formula1>macroproceso_final</formula1>
    </dataValidation>
    <dataValidation type="list" allowBlank="1" showInputMessage="1" showErrorMessage="1" sqref="AJ11:AJ18" xr:uid="{00000000-0002-0000-0000-000004000000}">
      <formula1>HALLAZGO_AUDITORIA_ANTERIOR</formula1>
    </dataValidation>
    <dataValidation type="list" allowBlank="1" showInputMessage="1" showErrorMessage="1" sqref="AH11:AH18" xr:uid="{00000000-0002-0000-0000-000005000000}">
      <formula1>INCORRECCIONES</formula1>
    </dataValidation>
    <dataValidation type="list" allowBlank="1" showInputMessage="1" showErrorMessage="1" sqref="AF11:AF18" xr:uid="{00000000-0002-0000-0000-000006000000}">
      <formula1>EVIDENCIA</formula1>
    </dataValidation>
    <dataValidation type="list" allowBlank="1" showInputMessage="1" showErrorMessage="1" sqref="Z11:Z18" xr:uid="{00000000-0002-0000-0000-000007000000}">
      <formula1>Clase</formula1>
    </dataValidation>
    <dataValidation type="list" allowBlank="1" showInputMessage="1" showErrorMessage="1" sqref="X11:X18" xr:uid="{00000000-0002-0000-0000-000008000000}">
      <formula1>Documentación</formula1>
    </dataValidation>
    <dataValidation type="list" allowBlank="1" showInputMessage="1" showErrorMessage="1" sqref="V11:V18" xr:uid="{00000000-0002-0000-0000-000009000000}">
      <formula1>Segregación2</formula1>
    </dataValidation>
    <dataValidation type="list" allowBlank="1" showInputMessage="1" showErrorMessage="1" sqref="T11:T18" xr:uid="{00000000-0002-0000-0000-00000A000000}">
      <formula1>FRECUENCIA</formula1>
    </dataValidation>
    <dataValidation type="list" allowBlank="1" showInputMessage="1" showErrorMessage="1" sqref="R11:R18" xr:uid="{00000000-0002-0000-0000-00000B000000}">
      <formula1>Tipo_1</formula1>
    </dataValidation>
    <dataValidation type="list" allowBlank="1" showInputMessage="1" showErrorMessage="1" sqref="G11:H18" xr:uid="{00000000-0002-0000-0000-00000C000000}">
      <formula1>Impacto_1</formula1>
    </dataValidation>
    <dataValidation showDropDown="1" showErrorMessage="1" errorTitle="FACTOR DE RIESGO" promptTitle="FACTOR DE RIESGO" prompt="Seleccione el FACTOR DE RIESGO, asociado a cada Proceso" sqref="D11:D18" xr:uid="{00000000-0002-0000-0000-00000D000000}"/>
    <dataValidation allowBlank="1" showInputMessage="1" showErrorMessage="1" promptTitle="Riesgo Identificado" prompt="Realice una descripción de los riesgos inherentes asociados a cada factor de riesgo por proceso." sqref="E12:E18 E10" xr:uid="{00000000-0002-0000-0000-00000E000000}"/>
    <dataValidation type="list" allowBlank="1" showInputMessage="1" showErrorMessage="1" sqref="L11:L18" xr:uid="{00000000-0002-0000-0000-00000F000000}">
      <formula1>$L$25:$L$26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vertic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68AA20-7651-4FB0-B6B1-77E439B79D30}">
            <x14:dataBar minLength="0" maxLength="100" negativeBarColorSameAsPositive="1" axisPosition="none">
              <x14:cfvo type="min"/>
              <x14:cfvo type="max"/>
            </x14:dataBar>
          </x14:cfRule>
          <xm:sqref>A11 A15</xm:sqref>
        </x14:conditionalFormatting>
        <x14:conditionalFormatting xmlns:xm="http://schemas.microsoft.com/office/excel/2006/main">
          <x14:cfRule type="dataBar" id="{0D9E00B8-3BFF-4302-93AE-355298BFB4EC}">
            <x14:dataBar minLength="0" maxLength="100" negativeBarColorSameAsPositive="1" axisPosition="none">
              <x14:cfvo type="min"/>
              <x14:cfvo type="max"/>
            </x14:dataBar>
          </x14:cfRule>
          <xm:sqref>B4</xm:sqref>
        </x14:conditionalFormatting>
        <x14:conditionalFormatting xmlns:xm="http://schemas.microsoft.com/office/excel/2006/main">
          <x14:cfRule type="dataBar" id="{4B3280C0-E8C2-4175-91CF-4213355802DD}">
            <x14:dataBar minLength="0" maxLength="100" negativeBarColorSameAsPositive="1" axisPosition="none">
              <x14:cfvo type="min"/>
              <x14:cfvo type="max"/>
            </x14:dataBar>
          </x14:cfRule>
          <xm:sqref>T18</xm:sqref>
        </x14:conditionalFormatting>
        <x14:conditionalFormatting xmlns:xm="http://schemas.microsoft.com/office/excel/2006/main">
          <x14:cfRule type="dataBar" id="{7D9B9A08-6DA6-4055-9673-6D8544A32BFA}">
            <x14:dataBar minLength="0" maxLength="100" negativeBarColorSameAsPositive="1" axisPosition="none">
              <x14:cfvo type="min"/>
              <x14:cfvo type="max"/>
            </x14:dataBar>
          </x14:cfRule>
          <xm:sqref>X18</xm:sqref>
        </x14:conditionalFormatting>
        <x14:conditionalFormatting xmlns:xm="http://schemas.microsoft.com/office/excel/2006/main">
          <x14:cfRule type="dataBar" id="{A7B9414C-1A78-4422-9223-7B056A588D44}">
            <x14:dataBar minLength="0" maxLength="100" negativeBarColorSameAsPositive="1" axisPosition="none">
              <x14:cfvo type="min"/>
              <x14:cfvo type="max"/>
            </x14:dataBar>
          </x14:cfRule>
          <xm:sqref>Z18</xm:sqref>
        </x14:conditionalFormatting>
        <x14:conditionalFormatting xmlns:xm="http://schemas.microsoft.com/office/excel/2006/main">
          <x14:cfRule type="dataBar" id="{0B19BF6D-803E-4EED-8EF6-11C3828526E1}">
            <x14:dataBar minLength="0" maxLength="100" negativeBarColorSameAsPositive="1" axisPosition="none">
              <x14:cfvo type="min"/>
              <x14:cfvo type="max"/>
            </x14:dataBar>
          </x14:cfRule>
          <xm:sqref>T18</xm:sqref>
        </x14:conditionalFormatting>
        <x14:conditionalFormatting xmlns:xm="http://schemas.microsoft.com/office/excel/2006/main">
          <x14:cfRule type="dataBar" id="{262F5AB1-3571-4FC5-B4F6-2E3C9F3E34D6}">
            <x14:dataBar minLength="0" maxLength="100" negativeBarColorSameAsPositive="1" axisPosition="none">
              <x14:cfvo type="min"/>
              <x14:cfvo type="max"/>
            </x14:dataBar>
          </x14:cfRule>
          <xm:sqref>X18</xm:sqref>
        </x14:conditionalFormatting>
        <x14:conditionalFormatting xmlns:xm="http://schemas.microsoft.com/office/excel/2006/main">
          <x14:cfRule type="dataBar" id="{2597BE4D-B532-4CF8-949F-14978AB36AE8}">
            <x14:dataBar minLength="0" maxLength="100" negativeBarColorSameAsPositive="1" axisPosition="none">
              <x14:cfvo type="min"/>
              <x14:cfvo type="max"/>
            </x14:dataBar>
          </x14:cfRule>
          <xm:sqref>Z18</xm:sqref>
        </x14:conditionalFormatting>
        <x14:conditionalFormatting xmlns:xm="http://schemas.microsoft.com/office/excel/2006/main">
          <x14:cfRule type="dataBar" id="{B52B460C-B352-4F91-9F9C-6F413366CAD4}">
            <x14:dataBar minLength="0" maxLength="100" negativeBarColorSameAsPositive="1" axisPosition="none">
              <x14:cfvo type="min"/>
              <x14:cfvo type="max"/>
            </x14:dataBar>
          </x14:cfRule>
          <xm:sqref>A18</xm:sqref>
        </x14:conditionalFormatting>
        <x14:conditionalFormatting xmlns:xm="http://schemas.microsoft.com/office/excel/2006/main">
          <x14:cfRule type="dataBar" id="{5A4C6DC2-FB6B-476D-B414-18A2C34B8E2E}">
            <x14:dataBar minLength="0" maxLength="100" negativeBarColorSameAsPositive="1" axisPosition="none">
              <x14:cfvo type="min"/>
              <x14:cfvo type="max"/>
            </x14:dataBar>
          </x14:cfRule>
          <xm:sqref>T11:T12 T15</xm:sqref>
        </x14:conditionalFormatting>
        <x14:conditionalFormatting xmlns:xm="http://schemas.microsoft.com/office/excel/2006/main">
          <x14:cfRule type="dataBar" id="{420EB97A-D82D-4004-B1B2-D6E060254F6A}">
            <x14:dataBar minLength="0" maxLength="100" negativeBarColorSameAsPositive="1" axisPosition="none">
              <x14:cfvo type="min"/>
              <x14:cfvo type="max"/>
            </x14:dataBar>
          </x14:cfRule>
          <xm:sqref>X11:X12 X15</xm:sqref>
        </x14:conditionalFormatting>
        <x14:conditionalFormatting xmlns:xm="http://schemas.microsoft.com/office/excel/2006/main">
          <x14:cfRule type="dataBar" id="{5E374753-3F93-4F97-AEC5-26D68442AB2F}">
            <x14:dataBar minLength="0" maxLength="100" negativeBarColorSameAsPositive="1" axisPosition="none">
              <x14:cfvo type="min"/>
              <x14:cfvo type="max"/>
            </x14:dataBar>
          </x14:cfRule>
          <xm:sqref>Z11:Z12 Z15</xm:sqref>
        </x14:conditionalFormatting>
        <x14:conditionalFormatting xmlns:xm="http://schemas.microsoft.com/office/excel/2006/main">
          <x14:cfRule type="dataBar" id="{CAC95D7E-8A6F-4AE3-B4CB-F6DD0964C37F}">
            <x14:dataBar minLength="0" maxLength="100" negativeBarColorSameAsPositive="1" axisPosition="none">
              <x14:cfvo type="min"/>
              <x14:cfvo type="max"/>
            </x14:dataBar>
          </x14:cfRule>
          <xm:sqref>T11:T12 T15</xm:sqref>
        </x14:conditionalFormatting>
        <x14:conditionalFormatting xmlns:xm="http://schemas.microsoft.com/office/excel/2006/main">
          <x14:cfRule type="dataBar" id="{D5479B48-30F4-4F32-BFE1-1EE827884F28}">
            <x14:dataBar minLength="0" maxLength="100" negativeBarColorSameAsPositive="1" axisPosition="none">
              <x14:cfvo type="min"/>
              <x14:cfvo type="max"/>
            </x14:dataBar>
          </x14:cfRule>
          <xm:sqref>X11:X12 X15</xm:sqref>
        </x14:conditionalFormatting>
        <x14:conditionalFormatting xmlns:xm="http://schemas.microsoft.com/office/excel/2006/main">
          <x14:cfRule type="dataBar" id="{131B5B83-C079-4658-B047-2C94C7B36D76}">
            <x14:dataBar minLength="0" maxLength="100" negativeBarColorSameAsPositive="1" axisPosition="none">
              <x14:cfvo type="min"/>
              <x14:cfvo type="max"/>
            </x14:dataBar>
          </x14:cfRule>
          <xm:sqref>Z11:Z12 Z15</xm:sqref>
        </x14:conditionalFormatting>
        <x14:conditionalFormatting xmlns:xm="http://schemas.microsoft.com/office/excel/2006/main">
          <x14:cfRule type="dataBar" id="{3B0904DE-BA09-47C3-B509-A826CB947AD8}">
            <x14:dataBar minLength="0" maxLength="100" negativeBarColorSameAsPositive="1" axisPosition="none">
              <x14:cfvo type="min"/>
              <x14:cfvo type="max"/>
            </x14:dataBar>
          </x14:cfRule>
          <xm:sqref>T16</xm:sqref>
        </x14:conditionalFormatting>
        <x14:conditionalFormatting xmlns:xm="http://schemas.microsoft.com/office/excel/2006/main">
          <x14:cfRule type="dataBar" id="{B5F5B8A7-2CD6-4745-85E1-888B31943D86}">
            <x14:dataBar minLength="0" maxLength="100" negativeBarColorSameAsPositive="1" axisPosition="none">
              <x14:cfvo type="min"/>
              <x14:cfvo type="max"/>
            </x14:dataBar>
          </x14:cfRule>
          <xm:sqref>T16</xm:sqref>
        </x14:conditionalFormatting>
        <x14:conditionalFormatting xmlns:xm="http://schemas.microsoft.com/office/excel/2006/main">
          <x14:cfRule type="dataBar" id="{B160B0DD-358D-4A5F-93FC-709147CCF34B}">
            <x14:dataBar minLength="0" maxLength="100" negativeBarColorSameAsPositive="1" axisPosition="none">
              <x14:cfvo type="min"/>
              <x14:cfvo type="max"/>
            </x14:dataBar>
          </x14:cfRule>
          <xm:sqref>X16</xm:sqref>
        </x14:conditionalFormatting>
        <x14:conditionalFormatting xmlns:xm="http://schemas.microsoft.com/office/excel/2006/main">
          <x14:cfRule type="dataBar" id="{1B7E38EA-DAC4-4F9C-86B0-7BCB3DDEAB26}">
            <x14:dataBar minLength="0" maxLength="100" negativeBarColorSameAsPositive="1" axisPosition="none">
              <x14:cfvo type="min"/>
              <x14:cfvo type="max"/>
            </x14:dataBar>
          </x14:cfRule>
          <xm:sqref>Z16</xm:sqref>
        </x14:conditionalFormatting>
        <x14:conditionalFormatting xmlns:xm="http://schemas.microsoft.com/office/excel/2006/main">
          <x14:cfRule type="dataBar" id="{00C423F9-BE4D-4C61-98B5-AC497F618DDE}">
            <x14:dataBar minLength="0" maxLength="100" negativeBarColorSameAsPositive="1" axisPosition="none">
              <x14:cfvo type="min"/>
              <x14:cfvo type="max"/>
            </x14:dataBar>
          </x14:cfRule>
          <xm:sqref>X16</xm:sqref>
        </x14:conditionalFormatting>
        <x14:conditionalFormatting xmlns:xm="http://schemas.microsoft.com/office/excel/2006/main">
          <x14:cfRule type="dataBar" id="{1416F65F-4EEF-45D4-A6F4-4BEA7AF0655A}">
            <x14:dataBar minLength="0" maxLength="100" negativeBarColorSameAsPositive="1" axisPosition="none">
              <x14:cfvo type="min"/>
              <x14:cfvo type="max"/>
            </x14:dataBar>
          </x14:cfRule>
          <xm:sqref>Z16</xm:sqref>
        </x14:conditionalFormatting>
        <x14:conditionalFormatting xmlns:xm="http://schemas.microsoft.com/office/excel/2006/main">
          <x14:cfRule type="dataBar" id="{820F7A6E-5888-4A37-AAEF-3B8B33B04150}">
            <x14:dataBar minLength="0" maxLength="100" negativeBarColorSameAsPositive="1" axisPosition="none">
              <x14:cfvo type="min"/>
              <x14:cfvo type="max"/>
            </x14:dataBar>
          </x14:cfRule>
          <xm:sqref>A16:A17</xm:sqref>
        </x14:conditionalFormatting>
        <x14:conditionalFormatting xmlns:xm="http://schemas.microsoft.com/office/excel/2006/main">
          <x14:cfRule type="dataBar" id="{24FFC897-DB31-4E00-A41E-AFC177259078}">
            <x14:dataBar minLength="0" maxLength="100" negativeBarColorSameAsPositive="1" axisPosition="none">
              <x14:cfvo type="min"/>
              <x14:cfvo type="max"/>
            </x14:dataBar>
          </x14:cfRule>
          <xm:sqref>T17</xm:sqref>
        </x14:conditionalFormatting>
        <x14:conditionalFormatting xmlns:xm="http://schemas.microsoft.com/office/excel/2006/main">
          <x14:cfRule type="dataBar" id="{F8638C39-1186-434C-8CBF-3EB8E6AD7E07}">
            <x14:dataBar minLength="0" maxLength="100" negativeBarColorSameAsPositive="1" axisPosition="none">
              <x14:cfvo type="min"/>
              <x14:cfvo type="max"/>
            </x14:dataBar>
          </x14:cfRule>
          <xm:sqref>X17</xm:sqref>
        </x14:conditionalFormatting>
        <x14:conditionalFormatting xmlns:xm="http://schemas.microsoft.com/office/excel/2006/main">
          <x14:cfRule type="dataBar" id="{BC6A3607-B5B4-48C8-9B9F-4AAD8F08FDA1}">
            <x14:dataBar minLength="0" maxLength="100" negativeBarColorSameAsPositive="1" axisPosition="none">
              <x14:cfvo type="min"/>
              <x14:cfvo type="max"/>
            </x14:dataBar>
          </x14:cfRule>
          <xm:sqref>Z17</xm:sqref>
        </x14:conditionalFormatting>
        <x14:conditionalFormatting xmlns:xm="http://schemas.microsoft.com/office/excel/2006/main">
          <x14:cfRule type="dataBar" id="{DDF73AB7-17E2-4A0D-A8E6-E4EDAA17A1F7}">
            <x14:dataBar minLength="0" maxLength="100" negativeBarColorSameAsPositive="1" axisPosition="none">
              <x14:cfvo type="min"/>
              <x14:cfvo type="max"/>
            </x14:dataBar>
          </x14:cfRule>
          <xm:sqref>T17</xm:sqref>
        </x14:conditionalFormatting>
        <x14:conditionalFormatting xmlns:xm="http://schemas.microsoft.com/office/excel/2006/main">
          <x14:cfRule type="dataBar" id="{679CD059-1885-43F5-BC04-CED9E7332DEB}">
            <x14:dataBar minLength="0" maxLength="100" negativeBarColorSameAsPositive="1" axisPosition="none">
              <x14:cfvo type="min"/>
              <x14:cfvo type="max"/>
            </x14:dataBar>
          </x14:cfRule>
          <xm:sqref>X17</xm:sqref>
        </x14:conditionalFormatting>
        <x14:conditionalFormatting xmlns:xm="http://schemas.microsoft.com/office/excel/2006/main">
          <x14:cfRule type="dataBar" id="{2E0687DE-0457-4F37-ACC0-315A4EC3AA98}">
            <x14:dataBar minLength="0" maxLength="100" negativeBarColorSameAsPositive="1" axisPosition="none">
              <x14:cfvo type="min"/>
              <x14:cfvo type="max"/>
            </x14:dataBar>
          </x14:cfRule>
          <xm:sqref>Z17</xm:sqref>
        </x14:conditionalFormatting>
        <x14:conditionalFormatting xmlns:xm="http://schemas.microsoft.com/office/excel/2006/main">
          <x14:cfRule type="dataBar" id="{CD8DCF03-C594-4B58-B499-F2C48C638D54}">
            <x14:dataBar minLength="0" maxLength="100" negativeBarColorSameAsPositive="1" axisPosition="none">
              <x14:cfvo type="min"/>
              <x14:cfvo type="max"/>
            </x14:dataBar>
          </x14:cfRule>
          <xm:sqref>A240:A241</xm:sqref>
        </x14:conditionalFormatting>
        <x14:conditionalFormatting xmlns:xm="http://schemas.microsoft.com/office/excel/2006/main">
          <x14:cfRule type="dataBar" id="{498E433C-8B4B-4C41-A9FC-5C95245A1755}">
            <x14:dataBar minLength="0" maxLength="100" negativeBarColorSameAsPositive="1" axisPosition="none">
              <x14:cfvo type="min"/>
              <x14:cfvo type="max"/>
            </x14:dataBar>
          </x14:cfRule>
          <xm:sqref>A243:A245</xm:sqref>
        </x14:conditionalFormatting>
        <x14:conditionalFormatting xmlns:xm="http://schemas.microsoft.com/office/excel/2006/main">
          <x14:cfRule type="dataBar" id="{7A0F4501-6408-4150-99A0-3017C14E0F43}">
            <x14:dataBar minLength="0" maxLength="100" negativeBarColorSameAsPositive="1" axisPosition="none">
              <x14:cfvo type="min"/>
              <x14:cfvo type="max"/>
            </x14:dataBar>
          </x14:cfRule>
          <xm:sqref>A247:A249</xm:sqref>
        </x14:conditionalFormatting>
        <x14:conditionalFormatting xmlns:xm="http://schemas.microsoft.com/office/excel/2006/main">
          <x14:cfRule type="dataBar" id="{DADC1D21-15AF-46EE-B7A6-11441685525D}">
            <x14:dataBar minLength="0" maxLength="100" negativeBarColorSameAsPositive="1" axisPosition="none">
              <x14:cfvo type="min"/>
              <x14:cfvo type="max"/>
            </x14:dataBar>
          </x14:cfRule>
          <xm:sqref>A19:A23</xm:sqref>
        </x14:conditionalFormatting>
        <x14:conditionalFormatting xmlns:xm="http://schemas.microsoft.com/office/excel/2006/main">
          <x14:cfRule type="dataBar" id="{7B61EFE4-BB7D-42BA-87D4-9B85669C1EBF}">
            <x14:dataBar minLength="0" maxLength="100" negativeBarColorSameAsPositive="1" axisPosition="none">
              <x14:cfvo type="min"/>
              <x14:cfvo type="max"/>
            </x14:dataBar>
          </x14:cfRule>
          <xm:sqref>L25:L26</xm:sqref>
        </x14:conditionalFormatting>
        <x14:conditionalFormatting xmlns:xm="http://schemas.microsoft.com/office/excel/2006/main">
          <x14:cfRule type="dataBar" id="{BF8D5843-3957-4B3F-B5CA-DF7495080507}">
            <x14:dataBar minLength="0" maxLength="100" negativeBarColorSameAsPositive="1" axisPosition="none">
              <x14:cfvo type="min"/>
              <x14:cfvo type="max"/>
            </x14:dataBar>
          </x14:cfRule>
          <xm:sqref>F4</xm:sqref>
        </x14:conditionalFormatting>
        <x14:conditionalFormatting xmlns:xm="http://schemas.microsoft.com/office/excel/2006/main">
          <x14:cfRule type="dataBar" id="{BA708A86-1D6C-4688-B250-98BDAD07B1DE}">
            <x14:dataBar minLength="0" maxLength="100" negativeBarColorSameAsPositive="1" axisPosition="none">
              <x14:cfvo type="min"/>
              <x14:cfvo type="max"/>
            </x14:dataBar>
          </x14:cfRule>
          <xm:sqref>L15:L18 L11:L12</xm:sqref>
        </x14:conditionalFormatting>
        <x14:conditionalFormatting xmlns:xm="http://schemas.microsoft.com/office/excel/2006/main">
          <x14:cfRule type="dataBar" id="{7A277CB7-4CDE-4DEB-8F8F-59205194A0B8}">
            <x14:dataBar minLength="0" maxLength="100" negativeBarColorSameAsPositive="1" axisPosition="none">
              <x14:cfvo type="min"/>
              <x14:cfvo type="max"/>
            </x14:dataBar>
          </x14:cfRule>
          <xm:sqref>G4:L4 A4 I3:J3 M3:N4</xm:sqref>
        </x14:conditionalFormatting>
        <x14:conditionalFormatting xmlns:xm="http://schemas.microsoft.com/office/excel/2006/main">
          <x14:cfRule type="dataBar" id="{EFC41456-66D8-4ACD-8D25-1C91EFD4786C}">
            <x14:dataBar minLength="0" maxLength="100" negativeBarColorSameAsPositive="1" axisPosition="none">
              <x14:cfvo type="min"/>
              <x14:cfvo type="max"/>
            </x14:dataBar>
          </x14:cfRule>
          <xm:sqref>A12</xm:sqref>
        </x14:conditionalFormatting>
        <x14:conditionalFormatting xmlns:xm="http://schemas.microsoft.com/office/excel/2006/main">
          <x14:cfRule type="dataBar" id="{B952D6E4-9D61-4AFA-8B0A-85D58586B301}">
            <x14:dataBar minLength="0" maxLength="100" negativeBarColorSameAsPositive="1" axisPosition="none">
              <x14:cfvo type="min"/>
              <x14:cfvo type="max"/>
            </x14:dataBar>
          </x14:cfRule>
          <xm:sqref>T13</xm:sqref>
        </x14:conditionalFormatting>
        <x14:conditionalFormatting xmlns:xm="http://schemas.microsoft.com/office/excel/2006/main">
          <x14:cfRule type="dataBar" id="{373F0B1C-29FE-4EE0-B7FA-533410C9B8BA}">
            <x14:dataBar minLength="0" maxLength="100" negativeBarColorSameAsPositive="1" axisPosition="none">
              <x14:cfvo type="min"/>
              <x14:cfvo type="max"/>
            </x14:dataBar>
          </x14:cfRule>
          <xm:sqref>T13</xm:sqref>
        </x14:conditionalFormatting>
        <x14:conditionalFormatting xmlns:xm="http://schemas.microsoft.com/office/excel/2006/main">
          <x14:cfRule type="dataBar" id="{ABF32CEC-458A-4E43-BFB5-69D9A9396D22}">
            <x14:dataBar minLength="0" maxLength="100" negativeBarColorSameAsPositive="1" axisPosition="none">
              <x14:cfvo type="min"/>
              <x14:cfvo type="max"/>
            </x14:dataBar>
          </x14:cfRule>
          <xm:sqref>X13</xm:sqref>
        </x14:conditionalFormatting>
        <x14:conditionalFormatting xmlns:xm="http://schemas.microsoft.com/office/excel/2006/main">
          <x14:cfRule type="dataBar" id="{4B0960EE-73E8-4E85-95E5-9AFDFA1E3573}">
            <x14:dataBar minLength="0" maxLength="100" negativeBarColorSameAsPositive="1" axisPosition="none">
              <x14:cfvo type="min"/>
              <x14:cfvo type="max"/>
            </x14:dataBar>
          </x14:cfRule>
          <xm:sqref>Z13</xm:sqref>
        </x14:conditionalFormatting>
        <x14:conditionalFormatting xmlns:xm="http://schemas.microsoft.com/office/excel/2006/main">
          <x14:cfRule type="dataBar" id="{BFEA1511-9ACC-4E30-ABEB-D55EC8B16D9C}">
            <x14:dataBar minLength="0" maxLength="100" negativeBarColorSameAsPositive="1" axisPosition="none">
              <x14:cfvo type="min"/>
              <x14:cfvo type="max"/>
            </x14:dataBar>
          </x14:cfRule>
          <xm:sqref>X13</xm:sqref>
        </x14:conditionalFormatting>
        <x14:conditionalFormatting xmlns:xm="http://schemas.microsoft.com/office/excel/2006/main">
          <x14:cfRule type="dataBar" id="{0ED88CF0-9CD9-482E-A58E-A20F8430D987}">
            <x14:dataBar minLength="0" maxLength="100" negativeBarColorSameAsPositive="1" axisPosition="none">
              <x14:cfvo type="min"/>
              <x14:cfvo type="max"/>
            </x14:dataBar>
          </x14:cfRule>
          <xm:sqref>Z13</xm:sqref>
        </x14:conditionalFormatting>
        <x14:conditionalFormatting xmlns:xm="http://schemas.microsoft.com/office/excel/2006/main">
          <x14:cfRule type="dataBar" id="{4CDDEEE4-52D6-42E4-848D-7B6F634065BF}">
            <x14:dataBar minLength="0" maxLength="100" negativeBarColorSameAsPositive="1" axisPosition="none">
              <x14:cfvo type="min"/>
              <x14:cfvo type="max"/>
            </x14:dataBar>
          </x14:cfRule>
          <xm:sqref>A13:A14</xm:sqref>
        </x14:conditionalFormatting>
        <x14:conditionalFormatting xmlns:xm="http://schemas.microsoft.com/office/excel/2006/main">
          <x14:cfRule type="dataBar" id="{E5938CE0-DB61-4017-A7CC-731A0AEA580A}">
            <x14:dataBar minLength="0" maxLength="100" negativeBarColorSameAsPositive="1" axisPosition="none">
              <x14:cfvo type="min"/>
              <x14:cfvo type="max"/>
            </x14:dataBar>
          </x14:cfRule>
          <xm:sqref>T14</xm:sqref>
        </x14:conditionalFormatting>
        <x14:conditionalFormatting xmlns:xm="http://schemas.microsoft.com/office/excel/2006/main">
          <x14:cfRule type="dataBar" id="{D5A429D7-0790-46C9-8C29-CC4D3E175101}">
            <x14:dataBar minLength="0" maxLength="100" negativeBarColorSameAsPositive="1" axisPosition="none">
              <x14:cfvo type="min"/>
              <x14:cfvo type="max"/>
            </x14:dataBar>
          </x14:cfRule>
          <xm:sqref>X14</xm:sqref>
        </x14:conditionalFormatting>
        <x14:conditionalFormatting xmlns:xm="http://schemas.microsoft.com/office/excel/2006/main">
          <x14:cfRule type="dataBar" id="{3DB89607-A90B-4E04-B3B5-B03E9293500E}">
            <x14:dataBar minLength="0" maxLength="100" negativeBarColorSameAsPositive="1" axisPosition="none">
              <x14:cfvo type="min"/>
              <x14:cfvo type="max"/>
            </x14:dataBar>
          </x14:cfRule>
          <xm:sqref>Z14</xm:sqref>
        </x14:conditionalFormatting>
        <x14:conditionalFormatting xmlns:xm="http://schemas.microsoft.com/office/excel/2006/main">
          <x14:cfRule type="dataBar" id="{37484BCE-8908-4323-AF64-CFCFC4855036}">
            <x14:dataBar minLength="0" maxLength="100" negativeBarColorSameAsPositive="1" axisPosition="none">
              <x14:cfvo type="min"/>
              <x14:cfvo type="max"/>
            </x14:dataBar>
          </x14:cfRule>
          <xm:sqref>T14</xm:sqref>
        </x14:conditionalFormatting>
        <x14:conditionalFormatting xmlns:xm="http://schemas.microsoft.com/office/excel/2006/main">
          <x14:cfRule type="dataBar" id="{EF42AA97-7F6D-4581-8BD8-93D83052BED6}">
            <x14:dataBar minLength="0" maxLength="100" negativeBarColorSameAsPositive="1" axisPosition="none">
              <x14:cfvo type="min"/>
              <x14:cfvo type="max"/>
            </x14:dataBar>
          </x14:cfRule>
          <xm:sqref>X14</xm:sqref>
        </x14:conditionalFormatting>
        <x14:conditionalFormatting xmlns:xm="http://schemas.microsoft.com/office/excel/2006/main">
          <x14:cfRule type="dataBar" id="{02D95079-CBD6-4A88-A8EC-CDB28F2A0687}">
            <x14:dataBar minLength="0" maxLength="100" negativeBarColorSameAsPositive="1" axisPosition="none">
              <x14:cfvo type="min"/>
              <x14:cfvo type="max"/>
            </x14:dataBar>
          </x14:cfRule>
          <xm:sqref>Z14</xm:sqref>
        </x14:conditionalFormatting>
        <x14:conditionalFormatting xmlns:xm="http://schemas.microsoft.com/office/excel/2006/main">
          <x14:cfRule type="dataBar" id="{AE964B8D-39EF-4FE4-99FD-6C2AF1DF20CB}">
            <x14:dataBar minLength="0" maxLength="100" negativeBarColorSameAsPositive="1" axisPosition="none">
              <x14:cfvo type="min"/>
              <x14:cfvo type="max"/>
            </x14:dataBar>
          </x14:cfRule>
          <xm:sqref>L13:L14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topLeftCell="A4" workbookViewId="0">
      <selection activeCell="D9" sqref="D9"/>
    </sheetView>
  </sheetViews>
  <sheetFormatPr baseColWidth="10" defaultRowHeight="15" x14ac:dyDescent="0.25"/>
  <cols>
    <col min="1" max="1" width="16.7109375" customWidth="1"/>
    <col min="2" max="2" width="24.7109375" customWidth="1"/>
    <col min="3" max="3" width="18.140625" hidden="1" customWidth="1"/>
    <col min="4" max="4" width="23.28515625" customWidth="1"/>
    <col min="5" max="5" width="17.140625" hidden="1" customWidth="1"/>
    <col min="6" max="6" width="20.42578125" customWidth="1"/>
    <col min="7" max="7" width="12.85546875" hidden="1" customWidth="1"/>
    <col min="8" max="8" width="22.42578125" customWidth="1"/>
    <col min="9" max="9" width="26.140625" customWidth="1"/>
    <col min="10" max="10" width="3.42578125" customWidth="1"/>
    <col min="11" max="11" width="19.28515625" customWidth="1"/>
    <col min="12" max="12" width="19" customWidth="1"/>
  </cols>
  <sheetData>
    <row r="1" spans="1:12" ht="38.25" customHeight="1" x14ac:dyDescent="0.25">
      <c r="A1" s="312"/>
      <c r="B1" s="312"/>
      <c r="C1" s="252"/>
      <c r="D1" s="321" t="s">
        <v>237</v>
      </c>
      <c r="E1" s="321"/>
      <c r="F1" s="321"/>
      <c r="G1" s="321"/>
      <c r="H1" s="321"/>
      <c r="I1" s="250" t="s">
        <v>239</v>
      </c>
      <c r="J1" s="251"/>
      <c r="K1" s="251"/>
    </row>
    <row r="2" spans="1:12" ht="21" customHeight="1" x14ac:dyDescent="0.25">
      <c r="A2" s="312"/>
      <c r="B2" s="312"/>
      <c r="C2" s="252"/>
      <c r="D2" s="322" t="s">
        <v>236</v>
      </c>
      <c r="E2" s="322"/>
      <c r="F2" s="322"/>
      <c r="G2" s="322"/>
      <c r="H2" s="322"/>
      <c r="I2" s="250" t="s">
        <v>238</v>
      </c>
      <c r="J2" s="251"/>
      <c r="K2" s="251"/>
    </row>
    <row r="3" spans="1:12" ht="21" customHeight="1" x14ac:dyDescent="0.25">
      <c r="A3" s="312"/>
      <c r="B3" s="312"/>
      <c r="C3" s="252"/>
      <c r="D3" s="323" t="s">
        <v>240</v>
      </c>
      <c r="E3" s="323"/>
      <c r="F3" s="323"/>
      <c r="G3" s="323"/>
      <c r="H3" s="323"/>
      <c r="I3" s="250" t="s">
        <v>242</v>
      </c>
      <c r="J3" s="251"/>
      <c r="K3" s="251"/>
    </row>
    <row r="4" spans="1:12" ht="17.25" customHeight="1" thickBot="1" x14ac:dyDescent="0.3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2" ht="69" customHeight="1" thickBot="1" x14ac:dyDescent="0.3">
      <c r="A5" s="315" t="s">
        <v>147</v>
      </c>
      <c r="B5" s="316"/>
      <c r="C5" s="198"/>
      <c r="D5" s="199" t="s">
        <v>177</v>
      </c>
      <c r="E5" s="311" t="s">
        <v>210</v>
      </c>
      <c r="F5" s="311"/>
      <c r="G5" s="311" t="s">
        <v>204</v>
      </c>
      <c r="H5" s="311"/>
      <c r="I5" s="203" t="s">
        <v>219</v>
      </c>
    </row>
    <row r="6" spans="1:12" ht="27" thickBot="1" x14ac:dyDescent="0.3">
      <c r="A6" s="318" t="s">
        <v>207</v>
      </c>
      <c r="B6" s="318"/>
      <c r="C6" s="193" t="e">
        <f>SUMIFS('Valoración Riesgos y Controles'!AB11:AB18,'Valoración Riesgos y Controles'!A11:A18,"GESTIÓN FINANCIERA")/COUNTIFS('Valoración Riesgos y Controles'!AB11:AB18,"&gt;0",'Valoración Riesgos y Controles'!A11:A18,"GESTIÓN FINANCIERA")</f>
        <v>#VALUE!</v>
      </c>
      <c r="D6" s="194" t="str">
        <f>IF(ISERROR(C6),"SIN VALORES",IF(C6&gt;2,"INEFICIENTE",IF(AND(C6&gt;1,C6&lt;=2),"PARCIALMENTE ADECUADO",IF(AND(C6&gt;=0,C6&lt;=1),"EFICIENTE"))))</f>
        <v>SIN VALORES</v>
      </c>
      <c r="E6" s="195" t="e">
        <f>SUMIFS('Valoración Riesgos y Controles'!AD11:AD18,'Valoración Riesgos y Controles'!A11:A18,"GESTIÓN FINANCIERA")/COUNTIFS('Valoración Riesgos y Controles'!AD11:AD18,"&gt;0",'Valoración Riesgos y Controles'!A11:A18,"GESTIÓN FINANCIERA")</f>
        <v>#VALUE!</v>
      </c>
      <c r="F6" s="192" t="str">
        <f>IF(ISERROR(E6),"SIN VALORES",IF(AND(E6&gt;=0,E6&lt;=3),"BAJO",IF(AND(E6&gt;=3.1,E6&lt;=6),"MEDIO",IF(E6&gt;6,"ALTO",""))))</f>
        <v>SIN VALORES</v>
      </c>
      <c r="G6" s="196" t="e">
        <f>SUMIFS('Valoración Riesgos y Controles'!AL11:AL18,'Valoración Riesgos y Controles'!A11:A18,"GESTIÓN FINANCIERA",'Valoración Riesgos y Controles'!AB11:AB18,"&gt;0")/COUNTIFS('Valoración Riesgos y Controles'!AL11:AL18,"&gt;0",'Valoración Riesgos y Controles'!A11:A18,"GESTIÓN FINANCIERA")</f>
        <v>#DIV/0!</v>
      </c>
      <c r="H6" s="197" t="str">
        <f>IF(ISERROR(G6),"SIN VALORES",IF(G6&gt;2,"INEFICAZ",IF(AND(G6&gt;1,G6&lt;=2),"CON DEFICIENCIAS",IF(AND(G6&gt;=0,G6&lt;=1),"EFICAZ"))))</f>
        <v>SIN VALORES</v>
      </c>
      <c r="I6" s="200" t="e">
        <f>SUM((C8*0.25),(G8*0.75))</f>
        <v>#VALUE!</v>
      </c>
    </row>
    <row r="7" spans="1:12" ht="26.25" thickBot="1" x14ac:dyDescent="0.3">
      <c r="A7" s="319" t="s">
        <v>208</v>
      </c>
      <c r="B7" s="319"/>
      <c r="C7" s="150" t="e">
        <f>SUMIFS('Valoración Riesgos y Controles'!AB11:AB18,'Valoración Riesgos y Controles'!A11:A18,"GESTIÓN PRESUPUESTAL")/COUNTIFS('Valoración Riesgos y Controles'!AB11:AB18,"&gt;0",'Valoración Riesgos y Controles'!A11:A18,"GESTIÓN PRESUPUESTAL")</f>
        <v>#VALUE!</v>
      </c>
      <c r="D7" s="167" t="str">
        <f>IF(ISERROR(C7),"SIN VALORES",IF(C7&gt;2,"INEFICIENTE",IF(AND(C7&gt;1,C7&lt;=2),"PARCIALMENTE ADECUADO",IF(AND(C7&gt;=0,C7&lt;=1),"EFICIENTE"))))</f>
        <v>SIN VALORES</v>
      </c>
      <c r="E7" s="139" t="e">
        <f>SUMIFS('Valoración Riesgos y Controles'!AD11:AD18,'Valoración Riesgos y Controles'!A11:A18,"GESTIÓN PRESUPUESTAL")/COUNTIFS('Valoración Riesgos y Controles'!AD11:AD18,"&gt;0",'Valoración Riesgos y Controles'!A11:A18,"GESTIÓN PRESUPUESTAL")</f>
        <v>#VALUE!</v>
      </c>
      <c r="F7" s="95" t="str">
        <f>IF(ISERROR(E7),"SIN VALORES",IF(AND(E7&gt;=0,E7&lt;=3),"BAJO",IF(AND(E7&gt;=3.1,E7&lt;=6),"MEDIO",IF(E7&gt;6,"ALTO",""))))</f>
        <v>SIN VALORES</v>
      </c>
      <c r="G7" s="106" t="e">
        <f>SUMIFS('Valoración Riesgos y Controles'!AL11:AL18,'Valoración Riesgos y Controles'!A11:A18,"GESTIÓN PRESUPUESTAL")/COUNTIFS('Valoración Riesgos y Controles'!AL11:AL18,"&gt;0",'Valoración Riesgos y Controles'!A11:A18,"GESTIÓN PRESUPUESTAL")</f>
        <v>#VALUE!</v>
      </c>
      <c r="H7" s="115" t="str">
        <f>IF(ISERROR(G7),"SIN VALORES",IF(G7&gt;2,"INEFICAZ",IF(AND(G7&gt;1,G7&lt;=2),"CON DEFICIENCIAS",IF(AND(G7&gt;=0,G7&lt;=1),"EFICAZ"))))</f>
        <v>SIN VALORES</v>
      </c>
      <c r="I7" s="310" t="e">
        <f>IF(AND(I6&gt;=0,I6&lt;=1.5),"EFECTIVO",IF(AND(I6&gt;1.5,I6&lt;=2),"CON DEFICIENCIAS",IF(I6&gt;2,"INEFECTIVO","ERROR EN EL CALCULO")))</f>
        <v>#VALUE!</v>
      </c>
      <c r="K7" s="313" t="s">
        <v>222</v>
      </c>
      <c r="L7" s="314"/>
    </row>
    <row r="8" spans="1:12" ht="36.75" customHeight="1" thickBot="1" x14ac:dyDescent="0.3">
      <c r="A8" s="317" t="s">
        <v>146</v>
      </c>
      <c r="B8" s="317"/>
      <c r="C8" s="150" t="e">
        <f>SUMIFS('Valoración Riesgos y Controles'!AB12:AB19,'Valoración Riesgos y Controles'!A12:A19,"GESTIÓN PRESUPUESTAL")/COUNTIFS('Valoración Riesgos y Controles'!AB12:AB19,"&gt;0",'Valoración Riesgos y Controles'!A12:A19,"GESTIÓN PRESUPUESTAL")</f>
        <v>#VALUE!</v>
      </c>
      <c r="D8" s="167" t="str">
        <f>IF(ISERROR(C8),"SIN VALORES",IF(C8&gt;2,"INEFICIENTE",IF(AND(C8&gt;1,C8&lt;=2),"PARCIALMENTE ADECUADO",IF(AND(C8&gt;=0,C8&lt;=1),"EFICIENTE"))))</f>
        <v>SIN VALORES</v>
      </c>
      <c r="E8" s="139" t="e">
        <f>SUMIFS('Valoración Riesgos y Controles'!AD12:AD19,'Valoración Riesgos y Controles'!A12:A19,"GESTIÓN PRESUPUESTAL")/COUNTIFS('Valoración Riesgos y Controles'!AD12:AD19,"&gt;0",'Valoración Riesgos y Controles'!A12:A19,"GESTIÓN PRESUPUESTAL")</f>
        <v>#VALUE!</v>
      </c>
      <c r="F8" s="95" t="str">
        <f>IF(ISERROR(E8),"SIN VALORES",IF(AND(E8&gt;=0,E8&lt;=3),"BAJO",IF(AND(E8&gt;3.1,E8&lt;=6),"MEDIO",IF(E8&gt;6,"ALTO",""))))</f>
        <v>SIN VALORES</v>
      </c>
      <c r="G8" s="140" t="e">
        <f>SUMIF('Valoración Riesgos y Controles'!AL11:AL18,"&gt;=0")/COUNT('Valoración Riesgos y Controles'!AL11:AL18)</f>
        <v>#DIV/0!</v>
      </c>
      <c r="H8" s="115" t="str">
        <f>IF(ISERROR(G8),"SIN VALORES",IF(G8&gt;2,"INEFICAZ",IF(AND(G8&gt;1,G8&lt;=2),"CON DEFICIENCIAS",IF(AND(G8&gt;=0,G8&lt;=1),"EFICAZ"))))</f>
        <v>SIN VALORES</v>
      </c>
      <c r="I8" s="310"/>
      <c r="K8" s="173" t="s">
        <v>215</v>
      </c>
      <c r="L8" s="174" t="s">
        <v>21</v>
      </c>
    </row>
    <row r="9" spans="1:12" ht="15.75" thickBot="1" x14ac:dyDescent="0.3">
      <c r="K9" s="175" t="s">
        <v>216</v>
      </c>
      <c r="L9" s="176" t="s">
        <v>217</v>
      </c>
    </row>
    <row r="10" spans="1:12" ht="15.75" thickBot="1" x14ac:dyDescent="0.3">
      <c r="K10" s="177" t="s">
        <v>218</v>
      </c>
      <c r="L10" s="178" t="s">
        <v>22</v>
      </c>
    </row>
    <row r="12" spans="1:12" x14ac:dyDescent="0.25">
      <c r="H12" s="348" t="s">
        <v>221</v>
      </c>
      <c r="I12" s="348"/>
    </row>
    <row r="13" spans="1:12" ht="18" customHeight="1" x14ac:dyDescent="0.25">
      <c r="H13" s="349" t="s">
        <v>223</v>
      </c>
      <c r="I13" s="202" t="str">
        <f>+D8</f>
        <v>SIN VALORES</v>
      </c>
    </row>
    <row r="14" spans="1:12" ht="18" customHeight="1" x14ac:dyDescent="0.25">
      <c r="H14" s="349" t="s">
        <v>224</v>
      </c>
      <c r="I14" s="201" t="str">
        <f>+H8</f>
        <v>SIN VALORES</v>
      </c>
    </row>
    <row r="15" spans="1:12" ht="18" customHeight="1" x14ac:dyDescent="0.25">
      <c r="H15" s="349" t="s">
        <v>225</v>
      </c>
      <c r="I15" s="201" t="str">
        <f>+F8</f>
        <v>SIN VALORES</v>
      </c>
    </row>
    <row r="16" spans="1:12" x14ac:dyDescent="0.25">
      <c r="G16" s="347"/>
      <c r="H16" s="228" t="s">
        <v>226</v>
      </c>
      <c r="I16" s="201" t="e">
        <f>+I7</f>
        <v>#VALUE!</v>
      </c>
    </row>
    <row r="17" spans="7:7" x14ac:dyDescent="0.25">
      <c r="G17" s="201"/>
    </row>
    <row r="18" spans="7:7" x14ac:dyDescent="0.25">
      <c r="G18" s="201"/>
    </row>
    <row r="19" spans="7:7" x14ac:dyDescent="0.25">
      <c r="G19" s="201"/>
    </row>
  </sheetData>
  <mergeCells count="14">
    <mergeCell ref="H12:I12"/>
    <mergeCell ref="I7:I8"/>
    <mergeCell ref="E5:F5"/>
    <mergeCell ref="A1:B3"/>
    <mergeCell ref="K7:L7"/>
    <mergeCell ref="A5:B5"/>
    <mergeCell ref="G5:H5"/>
    <mergeCell ref="A8:B8"/>
    <mergeCell ref="A6:B6"/>
    <mergeCell ref="A7:B7"/>
    <mergeCell ref="A4:K4"/>
    <mergeCell ref="D1:H1"/>
    <mergeCell ref="D2:H2"/>
    <mergeCell ref="D3:H3"/>
  </mergeCells>
  <conditionalFormatting sqref="F6:F8">
    <cfRule type="cellIs" dxfId="58" priority="15" operator="equal">
      <formula>"ERROR"</formula>
    </cfRule>
    <cfRule type="cellIs" dxfId="57" priority="16" operator="equal">
      <formula>"ALTO"</formula>
    </cfRule>
    <cfRule type="cellIs" dxfId="56" priority="17" operator="equal">
      <formula>"MEDIO"</formula>
    </cfRule>
    <cfRule type="cellIs" dxfId="55" priority="18" operator="equal">
      <formula>"BAJO"</formula>
    </cfRule>
  </conditionalFormatting>
  <conditionalFormatting sqref="I7">
    <cfRule type="cellIs" dxfId="54" priority="12" operator="equal">
      <formula>"INEFICIENTE"</formula>
    </cfRule>
    <cfRule type="cellIs" dxfId="53" priority="13" operator="equal">
      <formula>"CON DEFICIENCIAS"</formula>
    </cfRule>
    <cfRule type="cellIs" dxfId="52" priority="14" operator="equal">
      <formula>"EFICIENTE"</formula>
    </cfRule>
  </conditionalFormatting>
  <conditionalFormatting sqref="H6:H8">
    <cfRule type="cellIs" dxfId="17" priority="9" operator="equal">
      <formula>"INEFICAZ"</formula>
    </cfRule>
    <cfRule type="cellIs" dxfId="16" priority="10" operator="equal">
      <formula>"CON DEFICIENCIAS"</formula>
    </cfRule>
    <cfRule type="cellIs" dxfId="15" priority="11" operator="equal">
      <formula>"EFICAZ"</formula>
    </cfRule>
  </conditionalFormatting>
  <conditionalFormatting sqref="D6:D8">
    <cfRule type="cellIs" dxfId="51" priority="6" operator="equal">
      <formula>"INEFICIENTE"</formula>
    </cfRule>
    <cfRule type="cellIs" dxfId="50" priority="7" operator="equal">
      <formula>"PARCIALMENTE ADECUADO"</formula>
    </cfRule>
    <cfRule type="cellIs" dxfId="49" priority="8" operator="equal">
      <formula>"EFICIENTE"</formula>
    </cfRule>
    <cfRule type="expression" dxfId="48" priority="19" stopIfTrue="1">
      <formula>NOT(ISERROR(SEARCH("INADE",D6)))</formula>
    </cfRule>
  </conditionalFormatting>
  <conditionalFormatting sqref="I7:I8">
    <cfRule type="cellIs" dxfId="47" priority="5" operator="equal">
      <formula>"ERROR EN EL CALCULO"</formula>
    </cfRule>
  </conditionalFormatting>
  <conditionalFormatting sqref="A4">
    <cfRule type="colorScale" priority="4">
      <colorScale>
        <cfvo type="min"/>
        <cfvo type="max"/>
        <color rgb="FF63BE7B"/>
        <color rgb="FFFCFCFF"/>
      </colorScale>
    </cfRule>
  </conditionalFormatting>
  <conditionalFormatting sqref="I1:I3">
    <cfRule type="colorScale" priority="1">
      <colorScale>
        <cfvo type="min"/>
        <cfvo type="max"/>
        <color rgb="FF63BE7B"/>
        <color rgb="FFFCFCFF"/>
      </colorScale>
    </cfRule>
  </conditionalFormatting>
  <conditionalFormatting sqref="I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{928C4303-A287-4A95-BD72-91ED71B01E35}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8C4303-A287-4A95-BD72-91ED71B01E35}">
            <x14:dataBar minLength="0" maxLength="100" negativeBarColorSameAsPositive="1" axisPosition="none">
              <x14:cfvo type="min"/>
              <x14:cfvo type="max"/>
            </x14:dataBar>
          </x14:cfRule>
          <xm:sqref>I3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S96"/>
  <sheetViews>
    <sheetView topLeftCell="A88" zoomScale="90" zoomScaleNormal="90" workbookViewId="0">
      <selection activeCell="C31" sqref="C31"/>
    </sheetView>
  </sheetViews>
  <sheetFormatPr baseColWidth="10" defaultRowHeight="15" x14ac:dyDescent="0.25"/>
  <cols>
    <col min="1" max="1" width="24.85546875" style="16" customWidth="1"/>
    <col min="2" max="2" width="17.28515625" style="16" customWidth="1"/>
    <col min="3" max="3" width="18.5703125" style="16" customWidth="1"/>
    <col min="4" max="4" width="14.28515625" style="16" bestFit="1" customWidth="1"/>
    <col min="5" max="5" width="14.7109375" style="16" customWidth="1"/>
    <col min="6" max="6" width="13.5703125" style="16" customWidth="1"/>
    <col min="7" max="7" width="11.42578125" style="16"/>
    <col min="8" max="8" width="17.28515625" style="16" customWidth="1"/>
    <col min="9" max="9" width="11.42578125" style="16"/>
    <col min="10" max="10" width="14.42578125" style="16" customWidth="1"/>
    <col min="11" max="11" width="13.28515625" style="16" customWidth="1"/>
    <col min="12" max="12" width="36.85546875" style="16" customWidth="1"/>
    <col min="13" max="13" width="5.5703125" style="16" customWidth="1"/>
    <col min="14" max="14" width="18.7109375" style="16" customWidth="1"/>
    <col min="15" max="15" width="15.85546875" style="16" customWidth="1"/>
    <col min="16" max="16384" width="11.42578125" style="16"/>
  </cols>
  <sheetData>
    <row r="1" spans="1:19" x14ac:dyDescent="0.25">
      <c r="A1" s="64" t="s">
        <v>25</v>
      </c>
    </row>
    <row r="3" spans="1:19" x14ac:dyDescent="0.25">
      <c r="A3" s="65"/>
      <c r="B3" s="65"/>
      <c r="C3" s="331" t="s">
        <v>26</v>
      </c>
      <c r="D3" s="332"/>
      <c r="E3" s="332"/>
    </row>
    <row r="4" spans="1:19" ht="48" customHeight="1" x14ac:dyDescent="0.25">
      <c r="A4" s="65"/>
      <c r="B4" s="65"/>
      <c r="C4" s="66" t="s">
        <v>38</v>
      </c>
      <c r="D4" s="66" t="s">
        <v>39</v>
      </c>
      <c r="E4" s="66" t="s">
        <v>40</v>
      </c>
      <c r="G4" s="3"/>
      <c r="H4" s="3"/>
      <c r="I4" s="3"/>
    </row>
    <row r="5" spans="1:19" x14ac:dyDescent="0.25">
      <c r="A5" s="334" t="s">
        <v>27</v>
      </c>
      <c r="B5" s="11" t="s">
        <v>35</v>
      </c>
      <c r="C5" s="4">
        <v>3</v>
      </c>
      <c r="D5" s="131">
        <v>6</v>
      </c>
      <c r="E5" s="131">
        <v>9</v>
      </c>
      <c r="F5" s="3"/>
    </row>
    <row r="6" spans="1:19" x14ac:dyDescent="0.25">
      <c r="A6" s="334"/>
      <c r="B6" s="12" t="s">
        <v>36</v>
      </c>
      <c r="C6" s="5">
        <v>2</v>
      </c>
      <c r="D6" s="6">
        <v>4</v>
      </c>
      <c r="E6" s="131">
        <v>6</v>
      </c>
      <c r="F6" s="3"/>
    </row>
    <row r="7" spans="1:19" ht="20.25" customHeight="1" x14ac:dyDescent="0.25">
      <c r="A7" s="334"/>
      <c r="B7" s="12" t="s">
        <v>37</v>
      </c>
      <c r="C7" s="5">
        <v>1</v>
      </c>
      <c r="D7" s="7">
        <v>2</v>
      </c>
      <c r="E7" s="6">
        <v>3</v>
      </c>
      <c r="F7" s="3"/>
    </row>
    <row r="9" spans="1:19" ht="15.75" thickBot="1" x14ac:dyDescent="0.3">
      <c r="A9" s="67" t="s">
        <v>28</v>
      </c>
    </row>
    <row r="10" spans="1:19" x14ac:dyDescent="0.25">
      <c r="A10" s="17" t="s">
        <v>14</v>
      </c>
      <c r="B10" s="18" t="s">
        <v>29</v>
      </c>
      <c r="C10" s="18"/>
      <c r="D10" s="19"/>
      <c r="E10" s="3"/>
      <c r="F10" s="116"/>
    </row>
    <row r="11" spans="1:19" x14ac:dyDescent="0.25">
      <c r="A11" s="69" t="s">
        <v>15</v>
      </c>
      <c r="B11" s="70" t="s">
        <v>30</v>
      </c>
      <c r="C11" s="70"/>
      <c r="D11" s="71"/>
      <c r="E11" s="3"/>
      <c r="F11" s="116"/>
      <c r="J11" s="16" t="str">
        <f>+IF(H11="","",IF(I11="","",IF(H11=' RIESGOS Y CONTROLES'!B12,IF(I11=' RIESGOS Y CONTROLES'!B12,"MENOR DE 3",IF(I11=' RIESGOS Y CONTROLES'!B12,"MENOR DE 3",IF(I11=' RIESGOS Y CONTROLES'!B11,"MENOR DE 6 MAYOR O IGUAL A 3"))),IF(H11=' RIESGOS Y CONTROLES'!B12,IF(I11=' RIESGOS Y CONTROLES'!B12,"MENOR DE 3",IF(H11=' RIESGOS Y CONTROLES'!B11,"MENOR DE 6 MAYOR O IGUAL A 3",IF(H11=' RIESGOS Y CONTROLES'!B10,"IGUAL O MAYOR A 6"))),IF(H11=' RIESGOS Y CONTROLES'!B11,IF(I11=[2]Listas!$I$5,"MENOR DE 6 MAYOR O IGUAL A 3",IF(IH=' RIESGOS Y CONTROLES'!B10,"",IF(F8=[2]Listas!$I$7,"Alto",""))))))))</f>
        <v/>
      </c>
    </row>
    <row r="12" spans="1:19" ht="15.75" thickBot="1" x14ac:dyDescent="0.3">
      <c r="A12" s="72" t="s">
        <v>16</v>
      </c>
      <c r="B12" s="73" t="s">
        <v>31</v>
      </c>
      <c r="C12" s="73"/>
      <c r="D12" s="74"/>
      <c r="E12" s="3"/>
      <c r="F12" s="116"/>
    </row>
    <row r="14" spans="1:19" ht="15.75" thickBot="1" x14ac:dyDescent="0.3">
      <c r="A14" s="64" t="s">
        <v>32</v>
      </c>
    </row>
    <row r="15" spans="1:19" ht="30" x14ac:dyDescent="0.25">
      <c r="A15" s="62" t="s">
        <v>98</v>
      </c>
      <c r="B15" s="119" t="s">
        <v>132</v>
      </c>
      <c r="C15" s="119" t="s">
        <v>149</v>
      </c>
      <c r="D15" s="340" t="s">
        <v>129</v>
      </c>
      <c r="E15" s="341"/>
      <c r="H15" s="67"/>
    </row>
    <row r="16" spans="1:19" x14ac:dyDescent="0.25">
      <c r="A16" s="63">
        <v>3</v>
      </c>
      <c r="B16" s="1" t="s">
        <v>8</v>
      </c>
      <c r="C16" s="1">
        <v>3</v>
      </c>
      <c r="D16" s="117">
        <f t="shared" ref="D16:D21" si="0">A16+C16</f>
        <v>6</v>
      </c>
      <c r="E16" s="117" t="s">
        <v>130</v>
      </c>
      <c r="F16" s="8"/>
      <c r="H16" s="90"/>
      <c r="I16" s="90"/>
      <c r="J16" s="90"/>
      <c r="K16" s="90"/>
      <c r="L16" s="90"/>
      <c r="S16" s="68"/>
    </row>
    <row r="17" spans="1:19" x14ac:dyDescent="0.25">
      <c r="A17" s="63">
        <v>3</v>
      </c>
      <c r="B17" s="1" t="s">
        <v>9</v>
      </c>
      <c r="C17" s="1">
        <v>0</v>
      </c>
      <c r="D17" s="89">
        <f t="shared" si="0"/>
        <v>3</v>
      </c>
      <c r="E17" s="92" t="s">
        <v>14</v>
      </c>
      <c r="F17" s="57"/>
      <c r="H17" s="59"/>
      <c r="I17" s="59"/>
      <c r="J17" s="59"/>
      <c r="K17" s="59"/>
      <c r="L17" s="86"/>
    </row>
    <row r="18" spans="1:19" x14ac:dyDescent="0.25">
      <c r="A18" s="63">
        <v>2</v>
      </c>
      <c r="B18" s="1" t="s">
        <v>8</v>
      </c>
      <c r="C18" s="1">
        <v>3</v>
      </c>
      <c r="D18" s="117">
        <f t="shared" si="0"/>
        <v>5</v>
      </c>
      <c r="E18" s="117" t="s">
        <v>130</v>
      </c>
      <c r="F18" s="57"/>
      <c r="H18" s="59"/>
      <c r="I18" s="59"/>
      <c r="J18" s="59"/>
      <c r="K18" s="59"/>
      <c r="L18" s="86"/>
    </row>
    <row r="19" spans="1:19" x14ac:dyDescent="0.25">
      <c r="A19" s="63">
        <v>2</v>
      </c>
      <c r="B19" s="1" t="s">
        <v>9</v>
      </c>
      <c r="C19" s="1">
        <v>0</v>
      </c>
      <c r="D19" s="88">
        <f t="shared" si="0"/>
        <v>2</v>
      </c>
      <c r="E19" s="118" t="s">
        <v>15</v>
      </c>
      <c r="F19" s="57"/>
      <c r="H19" s="59"/>
      <c r="I19" s="59"/>
      <c r="J19" s="59"/>
      <c r="K19" s="59"/>
      <c r="L19" s="86"/>
    </row>
    <row r="20" spans="1:19" x14ac:dyDescent="0.25">
      <c r="A20" s="63">
        <v>1</v>
      </c>
      <c r="B20" s="1" t="s">
        <v>8</v>
      </c>
      <c r="C20" s="1">
        <v>3</v>
      </c>
      <c r="D20" s="117">
        <f t="shared" si="0"/>
        <v>4</v>
      </c>
      <c r="E20" s="117" t="s">
        <v>130</v>
      </c>
      <c r="F20" s="57"/>
      <c r="H20" s="59"/>
      <c r="I20" s="59"/>
      <c r="J20" s="59"/>
      <c r="K20" s="59"/>
      <c r="L20" s="86"/>
      <c r="S20" s="68"/>
    </row>
    <row r="21" spans="1:19" x14ac:dyDescent="0.25">
      <c r="A21" s="63">
        <v>1</v>
      </c>
      <c r="B21" s="1" t="s">
        <v>9</v>
      </c>
      <c r="C21" s="1">
        <v>0</v>
      </c>
      <c r="D21" s="81">
        <f t="shared" si="0"/>
        <v>1</v>
      </c>
      <c r="E21" s="60" t="s">
        <v>16</v>
      </c>
      <c r="F21" s="57"/>
      <c r="H21" s="86"/>
      <c r="I21" s="86"/>
      <c r="J21" s="86"/>
      <c r="K21" s="86"/>
      <c r="L21" s="86"/>
    </row>
    <row r="22" spans="1:19" x14ac:dyDescent="0.25">
      <c r="H22" s="76"/>
      <c r="I22" s="57"/>
      <c r="J22" s="57"/>
      <c r="K22" s="59"/>
      <c r="L22" s="76"/>
      <c r="M22" s="58"/>
      <c r="N22" s="59"/>
      <c r="O22" s="59"/>
      <c r="P22" s="59"/>
      <c r="Q22" s="85"/>
      <c r="R22" s="59"/>
      <c r="S22" s="86"/>
    </row>
    <row r="23" spans="1:19" x14ac:dyDescent="0.25">
      <c r="A23" s="67" t="s">
        <v>28</v>
      </c>
      <c r="H23" s="76"/>
      <c r="I23" s="57"/>
      <c r="J23" s="57"/>
      <c r="K23" s="59"/>
      <c r="L23" s="76"/>
      <c r="M23" s="58"/>
      <c r="N23" s="59"/>
      <c r="O23" s="59"/>
      <c r="P23" s="87"/>
      <c r="Q23" s="85"/>
      <c r="R23" s="59"/>
      <c r="S23" s="86"/>
    </row>
    <row r="24" spans="1:19" x14ac:dyDescent="0.25">
      <c r="A24" s="77" t="s">
        <v>71</v>
      </c>
      <c r="B24" s="338" t="s">
        <v>152</v>
      </c>
      <c r="C24" s="338"/>
      <c r="D24" s="338"/>
      <c r="E24" s="338"/>
      <c r="G24" s="91"/>
      <c r="H24" s="86"/>
      <c r="N24" s="86"/>
      <c r="O24" s="86"/>
      <c r="P24" s="86"/>
      <c r="Q24" s="86"/>
      <c r="R24" s="86"/>
      <c r="S24" s="86"/>
    </row>
    <row r="25" spans="1:19" x14ac:dyDescent="0.25">
      <c r="A25" s="78" t="s">
        <v>14</v>
      </c>
      <c r="B25" s="339" t="s">
        <v>150</v>
      </c>
      <c r="C25" s="339"/>
      <c r="D25" s="339"/>
      <c r="E25" s="339"/>
      <c r="G25" s="91"/>
      <c r="H25" s="86"/>
    </row>
    <row r="26" spans="1:19" x14ac:dyDescent="0.25">
      <c r="A26" s="79" t="s">
        <v>15</v>
      </c>
      <c r="B26" s="339" t="s">
        <v>151</v>
      </c>
      <c r="C26" s="339"/>
      <c r="D26" s="339"/>
      <c r="E26" s="339"/>
      <c r="G26" s="91"/>
      <c r="H26" s="91"/>
    </row>
    <row r="27" spans="1:19" x14ac:dyDescent="0.25">
      <c r="A27" s="80" t="s">
        <v>16</v>
      </c>
      <c r="B27" s="339" t="s">
        <v>33</v>
      </c>
      <c r="C27" s="339"/>
      <c r="D27" s="339"/>
      <c r="E27" s="339"/>
      <c r="G27" s="91"/>
      <c r="H27" s="91"/>
    </row>
    <row r="28" spans="1:19" x14ac:dyDescent="0.25">
      <c r="H28" s="91"/>
    </row>
    <row r="29" spans="1:19" x14ac:dyDescent="0.25">
      <c r="H29" s="86"/>
      <c r="I29" s="86"/>
      <c r="J29" s="86"/>
      <c r="K29" s="86"/>
      <c r="L29" s="86"/>
      <c r="M29" s="86"/>
      <c r="N29" s="86"/>
    </row>
    <row r="30" spans="1:19" x14ac:dyDescent="0.25">
      <c r="A30" s="67" t="s">
        <v>194</v>
      </c>
      <c r="H30" s="86"/>
      <c r="I30" s="86"/>
      <c r="J30" s="86"/>
      <c r="K30" s="86"/>
      <c r="L30" s="86"/>
      <c r="M30" s="86"/>
      <c r="N30" s="86"/>
    </row>
    <row r="31" spans="1:19" ht="25.5" x14ac:dyDescent="0.25">
      <c r="A31" s="50" t="s">
        <v>168</v>
      </c>
      <c r="B31" s="50" t="s">
        <v>65</v>
      </c>
      <c r="C31" s="50" t="s">
        <v>66</v>
      </c>
      <c r="D31" s="50" t="s">
        <v>68</v>
      </c>
      <c r="E31" s="50" t="s">
        <v>67</v>
      </c>
      <c r="F31" s="50" t="s">
        <v>69</v>
      </c>
      <c r="G31" s="50" t="s">
        <v>70</v>
      </c>
      <c r="H31" s="123"/>
    </row>
    <row r="32" spans="1:19" x14ac:dyDescent="0.25">
      <c r="A32" s="82" t="s">
        <v>154</v>
      </c>
      <c r="B32" s="1">
        <v>1</v>
      </c>
      <c r="C32" s="1"/>
      <c r="D32" s="1"/>
      <c r="E32" s="1"/>
      <c r="F32" s="1"/>
      <c r="G32" s="1"/>
    </row>
    <row r="33" spans="1:8" x14ac:dyDescent="0.25">
      <c r="A33" s="82" t="s">
        <v>155</v>
      </c>
      <c r="B33" s="1">
        <v>2</v>
      </c>
      <c r="C33" s="1"/>
      <c r="D33" s="1"/>
      <c r="E33" s="1"/>
      <c r="F33" s="1"/>
      <c r="G33" s="1"/>
      <c r="H33" s="122"/>
    </row>
    <row r="34" spans="1:8" x14ac:dyDescent="0.25">
      <c r="A34" s="82" t="s">
        <v>156</v>
      </c>
      <c r="B34" s="1">
        <v>2.5</v>
      </c>
      <c r="C34" s="1"/>
      <c r="D34" s="1"/>
      <c r="E34" s="1"/>
      <c r="F34" s="1"/>
      <c r="G34" s="1"/>
      <c r="H34" s="122"/>
    </row>
    <row r="35" spans="1:8" x14ac:dyDescent="0.25">
      <c r="A35" s="82" t="s">
        <v>157</v>
      </c>
      <c r="B35" s="1">
        <v>3</v>
      </c>
      <c r="C35" s="1"/>
      <c r="D35" s="1"/>
      <c r="E35" s="1"/>
      <c r="F35" s="1"/>
      <c r="G35" s="1"/>
      <c r="H35" s="122"/>
    </row>
    <row r="36" spans="1:8" x14ac:dyDescent="0.25">
      <c r="A36" s="82" t="s">
        <v>158</v>
      </c>
      <c r="B36" s="1"/>
      <c r="C36" s="1">
        <v>1</v>
      </c>
      <c r="D36" s="1"/>
      <c r="E36" s="1"/>
      <c r="F36" s="1"/>
      <c r="G36" s="1"/>
      <c r="H36" s="122"/>
    </row>
    <row r="37" spans="1:8" x14ac:dyDescent="0.25">
      <c r="A37" s="82" t="s">
        <v>198</v>
      </c>
      <c r="B37" s="1"/>
      <c r="C37" s="1">
        <v>2</v>
      </c>
      <c r="D37" s="1"/>
      <c r="E37" s="1"/>
      <c r="F37" s="1"/>
      <c r="G37" s="1"/>
      <c r="H37" s="122"/>
    </row>
    <row r="38" spans="1:8" x14ac:dyDescent="0.25">
      <c r="A38" s="82" t="s">
        <v>159</v>
      </c>
      <c r="B38" s="1"/>
      <c r="C38" s="1">
        <v>3</v>
      </c>
      <c r="D38" s="1"/>
      <c r="E38" s="1"/>
      <c r="F38" s="1"/>
      <c r="G38" s="1"/>
      <c r="H38" s="122"/>
    </row>
    <row r="39" spans="1:8" x14ac:dyDescent="0.25">
      <c r="A39" s="82" t="s">
        <v>160</v>
      </c>
      <c r="B39" s="1"/>
      <c r="C39" s="1"/>
      <c r="D39" s="1">
        <v>1</v>
      </c>
      <c r="E39" s="1"/>
      <c r="F39" s="1"/>
      <c r="G39" s="1"/>
      <c r="H39" s="122"/>
    </row>
    <row r="40" spans="1:8" x14ac:dyDescent="0.25">
      <c r="A40" s="82" t="s">
        <v>161</v>
      </c>
      <c r="B40" s="1"/>
      <c r="C40" s="1"/>
      <c r="D40" s="1">
        <v>3</v>
      </c>
      <c r="E40" s="1"/>
      <c r="F40" s="1"/>
      <c r="G40" s="1"/>
      <c r="H40" s="122"/>
    </row>
    <row r="41" spans="1:8" x14ac:dyDescent="0.25">
      <c r="A41" s="82" t="s">
        <v>162</v>
      </c>
      <c r="B41" s="1"/>
      <c r="C41" s="1"/>
      <c r="D41" s="1"/>
      <c r="E41" s="1">
        <v>1</v>
      </c>
      <c r="F41" s="1"/>
      <c r="G41" s="1"/>
      <c r="H41" s="122"/>
    </row>
    <row r="42" spans="1:8" x14ac:dyDescent="0.25">
      <c r="A42" s="82" t="s">
        <v>163</v>
      </c>
      <c r="B42" s="1"/>
      <c r="C42" s="1"/>
      <c r="D42" s="1"/>
      <c r="E42" s="1">
        <v>3</v>
      </c>
      <c r="F42" s="1"/>
      <c r="G42" s="1"/>
      <c r="H42" s="122"/>
    </row>
    <row r="43" spans="1:8" x14ac:dyDescent="0.25">
      <c r="A43" s="82" t="s">
        <v>164</v>
      </c>
      <c r="B43" s="1"/>
      <c r="C43" s="1"/>
      <c r="D43" s="1"/>
      <c r="E43" s="1"/>
      <c r="F43" s="1">
        <v>1</v>
      </c>
      <c r="G43" s="1"/>
      <c r="H43" s="122"/>
    </row>
    <row r="44" spans="1:8" x14ac:dyDescent="0.25">
      <c r="A44" s="82" t="s">
        <v>165</v>
      </c>
      <c r="B44" s="1"/>
      <c r="C44" s="1"/>
      <c r="D44" s="1"/>
      <c r="E44" s="1"/>
      <c r="F44" s="1">
        <v>3</v>
      </c>
      <c r="G44" s="1"/>
      <c r="H44" s="122"/>
    </row>
    <row r="45" spans="1:8" x14ac:dyDescent="0.25">
      <c r="A45" s="82" t="s">
        <v>166</v>
      </c>
      <c r="B45" s="1"/>
      <c r="C45" s="1"/>
      <c r="D45" s="1"/>
      <c r="E45" s="1"/>
      <c r="F45" s="1"/>
      <c r="G45" s="1">
        <v>1</v>
      </c>
      <c r="H45" s="122"/>
    </row>
    <row r="46" spans="1:8" x14ac:dyDescent="0.25">
      <c r="A46" s="82" t="s">
        <v>167</v>
      </c>
      <c r="B46" s="1"/>
      <c r="C46" s="1"/>
      <c r="D46" s="1"/>
      <c r="E46" s="1"/>
      <c r="F46" s="1"/>
      <c r="G46" s="1">
        <v>3</v>
      </c>
      <c r="H46" s="122"/>
    </row>
    <row r="47" spans="1:8" x14ac:dyDescent="0.25">
      <c r="A47" s="76"/>
      <c r="B47" s="57"/>
      <c r="C47" s="57"/>
      <c r="D47" s="57"/>
      <c r="E47" s="57"/>
      <c r="F47" s="57"/>
      <c r="G47" s="57"/>
      <c r="H47" s="122"/>
    </row>
    <row r="48" spans="1:8" x14ac:dyDescent="0.25">
      <c r="A48" s="67" t="s">
        <v>28</v>
      </c>
      <c r="F48" s="57"/>
      <c r="G48" s="57"/>
      <c r="H48" s="122"/>
    </row>
    <row r="49" spans="1:8" x14ac:dyDescent="0.25">
      <c r="A49" s="130" t="s">
        <v>157</v>
      </c>
      <c r="B49" s="326" t="s">
        <v>169</v>
      </c>
      <c r="C49" s="327"/>
      <c r="D49" s="327"/>
      <c r="E49" s="328"/>
      <c r="F49" s="57"/>
      <c r="G49" s="57"/>
      <c r="H49" s="122"/>
    </row>
    <row r="50" spans="1:8" x14ac:dyDescent="0.25">
      <c r="A50" s="82" t="s">
        <v>178</v>
      </c>
      <c r="B50" s="325" t="s">
        <v>171</v>
      </c>
      <c r="C50" s="325"/>
      <c r="D50" s="325"/>
      <c r="E50" s="325"/>
      <c r="F50" s="57"/>
      <c r="G50" s="57"/>
      <c r="H50" s="122"/>
    </row>
    <row r="51" spans="1:8" x14ac:dyDescent="0.25">
      <c r="A51" s="82" t="s">
        <v>170</v>
      </c>
      <c r="B51" s="342" t="s">
        <v>172</v>
      </c>
      <c r="C51" s="342"/>
      <c r="D51" s="342"/>
      <c r="E51" s="342"/>
      <c r="F51" s="57"/>
      <c r="G51" s="57"/>
      <c r="H51" s="122"/>
    </row>
    <row r="52" spans="1:8" x14ac:dyDescent="0.25">
      <c r="A52" s="82" t="s">
        <v>179</v>
      </c>
      <c r="B52" s="324" t="s">
        <v>173</v>
      </c>
      <c r="C52" s="324"/>
      <c r="D52" s="324"/>
      <c r="E52" s="324"/>
      <c r="F52" s="57"/>
      <c r="G52" s="57"/>
      <c r="H52" s="122"/>
    </row>
    <row r="53" spans="1:8" x14ac:dyDescent="0.25">
      <c r="A53" s="86"/>
      <c r="B53" s="126"/>
      <c r="C53" s="126"/>
      <c r="D53" s="126"/>
      <c r="E53" s="126"/>
      <c r="F53" s="57"/>
      <c r="G53" s="57"/>
      <c r="H53" s="122"/>
    </row>
    <row r="54" spans="1:8" x14ac:dyDescent="0.25">
      <c r="A54" s="64" t="s">
        <v>34</v>
      </c>
      <c r="G54" s="57"/>
      <c r="H54" s="122"/>
    </row>
    <row r="55" spans="1:8" x14ac:dyDescent="0.25">
      <c r="C55" s="333" t="s">
        <v>131</v>
      </c>
      <c r="D55" s="333"/>
      <c r="E55" s="333"/>
      <c r="F55" s="333"/>
      <c r="G55" s="57"/>
      <c r="H55" s="122"/>
    </row>
    <row r="56" spans="1:8" x14ac:dyDescent="0.25">
      <c r="A56" s="343" t="s">
        <v>129</v>
      </c>
      <c r="B56" s="344"/>
      <c r="C56" s="127" t="s">
        <v>6</v>
      </c>
      <c r="D56" s="127" t="s">
        <v>20</v>
      </c>
      <c r="E56" s="127" t="s">
        <v>7</v>
      </c>
      <c r="F56" s="127" t="s">
        <v>157</v>
      </c>
      <c r="G56" s="57"/>
      <c r="H56" s="122"/>
    </row>
    <row r="57" spans="1:8" x14ac:dyDescent="0.25">
      <c r="A57" s="345"/>
      <c r="B57" s="346"/>
      <c r="C57" s="127">
        <v>1</v>
      </c>
      <c r="D57" s="127">
        <v>2</v>
      </c>
      <c r="E57" s="127">
        <v>3</v>
      </c>
      <c r="F57" s="127">
        <v>3</v>
      </c>
      <c r="G57" s="57"/>
      <c r="H57" s="122"/>
    </row>
    <row r="58" spans="1:8" x14ac:dyDescent="0.25">
      <c r="A58" s="75" t="s">
        <v>72</v>
      </c>
      <c r="B58" s="120">
        <v>6</v>
      </c>
      <c r="C58" s="92" t="s">
        <v>130</v>
      </c>
      <c r="D58" s="92" t="s">
        <v>130</v>
      </c>
      <c r="E58" s="92" t="s">
        <v>130</v>
      </c>
      <c r="F58" s="92" t="s">
        <v>130</v>
      </c>
      <c r="G58" s="57"/>
      <c r="H58" s="122"/>
    </row>
    <row r="59" spans="1:8" x14ac:dyDescent="0.25">
      <c r="A59" s="75" t="s">
        <v>72</v>
      </c>
      <c r="B59" s="120">
        <v>5</v>
      </c>
      <c r="C59" s="92" t="s">
        <v>130</v>
      </c>
      <c r="D59" s="92" t="s">
        <v>130</v>
      </c>
      <c r="E59" s="92" t="s">
        <v>130</v>
      </c>
      <c r="F59" s="92" t="s">
        <v>130</v>
      </c>
      <c r="G59" s="57"/>
      <c r="H59" s="122"/>
    </row>
    <row r="60" spans="1:8" x14ac:dyDescent="0.25">
      <c r="A60" s="82" t="s">
        <v>72</v>
      </c>
      <c r="B60" s="120">
        <v>4</v>
      </c>
      <c r="C60" s="92" t="s">
        <v>130</v>
      </c>
      <c r="D60" s="92" t="s">
        <v>130</v>
      </c>
      <c r="E60" s="92" t="s">
        <v>130</v>
      </c>
      <c r="F60" s="92" t="s">
        <v>130</v>
      </c>
      <c r="G60" s="57"/>
      <c r="H60" s="122"/>
    </row>
    <row r="61" spans="1:8" x14ac:dyDescent="0.25">
      <c r="A61" s="75" t="s">
        <v>3</v>
      </c>
      <c r="B61" s="120">
        <v>3</v>
      </c>
      <c r="C61" s="60">
        <f>B61*$C$57</f>
        <v>3</v>
      </c>
      <c r="D61" s="92">
        <f>B61*$D$57</f>
        <v>6</v>
      </c>
      <c r="E61" s="92">
        <f>B61*$E$57</f>
        <v>9</v>
      </c>
      <c r="F61" s="92">
        <f>B61*F57</f>
        <v>9</v>
      </c>
      <c r="G61" s="57"/>
      <c r="H61" s="122"/>
    </row>
    <row r="62" spans="1:8" x14ac:dyDescent="0.25">
      <c r="A62" s="83" t="s">
        <v>4</v>
      </c>
      <c r="B62" s="120">
        <v>2</v>
      </c>
      <c r="C62" s="60">
        <f>B62*$C$57</f>
        <v>2</v>
      </c>
      <c r="D62" s="118">
        <f>B62*$D$57</f>
        <v>4</v>
      </c>
      <c r="E62" s="92">
        <f>B62*$E$57</f>
        <v>6</v>
      </c>
      <c r="F62" s="92">
        <f>F57*B62</f>
        <v>6</v>
      </c>
      <c r="G62" s="57"/>
      <c r="H62" s="122"/>
    </row>
    <row r="63" spans="1:8" x14ac:dyDescent="0.25">
      <c r="A63" s="75" t="s">
        <v>5</v>
      </c>
      <c r="B63" s="120">
        <v>1</v>
      </c>
      <c r="C63" s="60">
        <f>B63*$C$57</f>
        <v>1</v>
      </c>
      <c r="D63" s="60">
        <f>B63*$D$57</f>
        <v>2</v>
      </c>
      <c r="E63" s="60">
        <f>B63*$E$57</f>
        <v>3</v>
      </c>
      <c r="F63" s="60">
        <f>F57*B63</f>
        <v>3</v>
      </c>
      <c r="G63" s="57"/>
      <c r="H63" s="122"/>
    </row>
    <row r="64" spans="1:8" x14ac:dyDescent="0.25">
      <c r="G64" s="57"/>
      <c r="H64" s="122"/>
    </row>
    <row r="65" spans="1:8" x14ac:dyDescent="0.25">
      <c r="A65" s="67" t="s">
        <v>28</v>
      </c>
      <c r="G65" s="57"/>
      <c r="H65" s="122"/>
    </row>
    <row r="66" spans="1:8" x14ac:dyDescent="0.25">
      <c r="A66" s="121" t="s">
        <v>130</v>
      </c>
      <c r="B66" s="326" t="s">
        <v>153</v>
      </c>
      <c r="C66" s="327"/>
      <c r="D66" s="327"/>
      <c r="E66" s="328"/>
      <c r="G66" s="57"/>
      <c r="H66" s="122"/>
    </row>
    <row r="67" spans="1:8" x14ac:dyDescent="0.25">
      <c r="A67" s="82" t="s">
        <v>14</v>
      </c>
      <c r="B67" s="325" t="s">
        <v>175</v>
      </c>
      <c r="C67" s="325"/>
      <c r="D67" s="325"/>
      <c r="E67" s="325"/>
      <c r="G67" s="57"/>
      <c r="H67" s="122"/>
    </row>
    <row r="68" spans="1:8" ht="31.5" customHeight="1" x14ac:dyDescent="0.25">
      <c r="A68" s="82" t="s">
        <v>15</v>
      </c>
      <c r="B68" s="335" t="s">
        <v>176</v>
      </c>
      <c r="C68" s="336"/>
      <c r="D68" s="336"/>
      <c r="E68" s="337"/>
      <c r="G68" s="57"/>
      <c r="H68" s="122"/>
    </row>
    <row r="69" spans="1:8" x14ac:dyDescent="0.25">
      <c r="A69" s="82" t="s">
        <v>16</v>
      </c>
      <c r="B69" s="324" t="s">
        <v>97</v>
      </c>
      <c r="C69" s="324"/>
      <c r="D69" s="324"/>
      <c r="E69" s="324"/>
      <c r="G69" s="57"/>
      <c r="H69" s="122"/>
    </row>
    <row r="70" spans="1:8" x14ac:dyDescent="0.25">
      <c r="A70" s="86"/>
      <c r="B70" s="126"/>
      <c r="C70" s="126"/>
      <c r="D70" s="126"/>
      <c r="E70" s="126"/>
      <c r="F70" s="57"/>
      <c r="G70" s="57"/>
      <c r="H70" s="122"/>
    </row>
    <row r="71" spans="1:8" ht="15.75" thickBot="1" x14ac:dyDescent="0.3">
      <c r="A71" s="67" t="s">
        <v>195</v>
      </c>
    </row>
    <row r="72" spans="1:8" ht="76.5" x14ac:dyDescent="0.25">
      <c r="A72" s="125" t="s">
        <v>168</v>
      </c>
      <c r="B72" s="125" t="s">
        <v>73</v>
      </c>
      <c r="C72" s="125" t="s">
        <v>137</v>
      </c>
      <c r="D72" s="129" t="s">
        <v>92</v>
      </c>
      <c r="F72" s="123"/>
    </row>
    <row r="73" spans="1:8" x14ac:dyDescent="0.25">
      <c r="A73" s="132" t="s">
        <v>162</v>
      </c>
      <c r="B73" s="1">
        <v>1</v>
      </c>
      <c r="C73" s="82"/>
      <c r="D73" s="82"/>
    </row>
    <row r="74" spans="1:8" x14ac:dyDescent="0.25">
      <c r="A74" s="132" t="s">
        <v>155</v>
      </c>
      <c r="B74" s="1">
        <v>2</v>
      </c>
      <c r="C74" s="82"/>
      <c r="D74" s="82"/>
    </row>
    <row r="75" spans="1:8" x14ac:dyDescent="0.25">
      <c r="A75" s="132" t="s">
        <v>163</v>
      </c>
      <c r="B75" s="1">
        <v>3</v>
      </c>
      <c r="C75" s="82"/>
      <c r="D75" s="82"/>
    </row>
    <row r="76" spans="1:8" x14ac:dyDescent="0.25">
      <c r="A76" s="128" t="s">
        <v>133</v>
      </c>
      <c r="B76" s="82"/>
      <c r="C76" s="1">
        <v>0</v>
      </c>
      <c r="D76" s="1"/>
    </row>
    <row r="77" spans="1:8" ht="24" x14ac:dyDescent="0.25">
      <c r="A77" s="128" t="s">
        <v>135</v>
      </c>
      <c r="B77" s="82"/>
      <c r="C77" s="1">
        <v>2</v>
      </c>
      <c r="D77" s="1"/>
    </row>
    <row r="78" spans="1:8" ht="24" x14ac:dyDescent="0.25">
      <c r="A78" s="128" t="s">
        <v>136</v>
      </c>
      <c r="B78" s="82"/>
      <c r="C78" s="1">
        <v>3</v>
      </c>
      <c r="D78" s="1"/>
    </row>
    <row r="79" spans="1:8" x14ac:dyDescent="0.25">
      <c r="A79" s="132" t="s">
        <v>9</v>
      </c>
      <c r="B79" s="82"/>
      <c r="C79" s="1"/>
      <c r="D79" s="1">
        <v>1</v>
      </c>
    </row>
    <row r="80" spans="1:8" x14ac:dyDescent="0.25">
      <c r="A80" s="82" t="s">
        <v>8</v>
      </c>
      <c r="B80" s="82"/>
      <c r="C80" s="1"/>
      <c r="D80" s="1">
        <v>3</v>
      </c>
    </row>
    <row r="82" spans="1:5" x14ac:dyDescent="0.25">
      <c r="A82" s="67" t="s">
        <v>28</v>
      </c>
    </row>
    <row r="83" spans="1:5" x14ac:dyDescent="0.25">
      <c r="A83" s="130" t="s">
        <v>157</v>
      </c>
      <c r="B83" s="326" t="s">
        <v>169</v>
      </c>
      <c r="C83" s="327"/>
      <c r="D83" s="327"/>
      <c r="E83" s="328"/>
    </row>
    <row r="84" spans="1:5" x14ac:dyDescent="0.25">
      <c r="A84" s="82" t="s">
        <v>181</v>
      </c>
      <c r="B84" s="325" t="s">
        <v>171</v>
      </c>
      <c r="C84" s="325"/>
      <c r="D84" s="325"/>
      <c r="E84" s="325"/>
    </row>
    <row r="85" spans="1:5" x14ac:dyDescent="0.25">
      <c r="A85" s="82" t="s">
        <v>174</v>
      </c>
      <c r="B85" s="342" t="s">
        <v>172</v>
      </c>
      <c r="C85" s="342"/>
      <c r="D85" s="342"/>
      <c r="E85" s="342"/>
    </row>
    <row r="86" spans="1:5" x14ac:dyDescent="0.25">
      <c r="A86" s="82" t="s">
        <v>180</v>
      </c>
      <c r="B86" s="324" t="s">
        <v>173</v>
      </c>
      <c r="C86" s="324"/>
      <c r="D86" s="324"/>
      <c r="E86" s="324"/>
    </row>
    <row r="88" spans="1:5" ht="36.75" customHeight="1" x14ac:dyDescent="0.25">
      <c r="A88" s="329" t="s">
        <v>196</v>
      </c>
      <c r="B88" s="330"/>
      <c r="C88" s="330"/>
      <c r="D88" s="330"/>
      <c r="E88" s="330"/>
    </row>
    <row r="89" spans="1:5" x14ac:dyDescent="0.25">
      <c r="A89" s="67" t="s">
        <v>28</v>
      </c>
    </row>
    <row r="90" spans="1:5" x14ac:dyDescent="0.25">
      <c r="A90" s="138" t="s">
        <v>184</v>
      </c>
      <c r="B90" s="138" t="s">
        <v>185</v>
      </c>
      <c r="C90" s="138" t="s">
        <v>186</v>
      </c>
    </row>
    <row r="91" spans="1:5" x14ac:dyDescent="0.25">
      <c r="A91" s="141" t="s">
        <v>187</v>
      </c>
      <c r="B91" s="145">
        <v>1</v>
      </c>
      <c r="C91" s="146" t="s">
        <v>182</v>
      </c>
    </row>
    <row r="92" spans="1:5" x14ac:dyDescent="0.25">
      <c r="A92" s="141" t="s">
        <v>188</v>
      </c>
      <c r="B92" s="145">
        <v>0.75</v>
      </c>
      <c r="C92" s="146" t="s">
        <v>182</v>
      </c>
    </row>
    <row r="93" spans="1:5" x14ac:dyDescent="0.25">
      <c r="A93" s="142" t="s">
        <v>189</v>
      </c>
      <c r="B93" s="145">
        <v>0.5</v>
      </c>
      <c r="C93" s="146" t="s">
        <v>174</v>
      </c>
    </row>
    <row r="94" spans="1:5" x14ac:dyDescent="0.25">
      <c r="A94" s="143" t="s">
        <v>190</v>
      </c>
      <c r="B94" s="145">
        <v>0.25</v>
      </c>
      <c r="C94" s="146" t="s">
        <v>183</v>
      </c>
    </row>
    <row r="95" spans="1:5" x14ac:dyDescent="0.25">
      <c r="A95" s="143" t="s">
        <v>191</v>
      </c>
      <c r="B95" s="145">
        <v>0.1</v>
      </c>
      <c r="C95" s="146" t="s">
        <v>183</v>
      </c>
    </row>
    <row r="96" spans="1:5" x14ac:dyDescent="0.25">
      <c r="A96" s="144" t="s">
        <v>192</v>
      </c>
      <c r="B96" s="145">
        <v>0</v>
      </c>
      <c r="C96" s="146" t="s">
        <v>183</v>
      </c>
    </row>
  </sheetData>
  <mergeCells count="22">
    <mergeCell ref="B85:E85"/>
    <mergeCell ref="B49:E49"/>
    <mergeCell ref="B50:E50"/>
    <mergeCell ref="B51:E51"/>
    <mergeCell ref="B52:E52"/>
    <mergeCell ref="A56:B57"/>
    <mergeCell ref="B86:E86"/>
    <mergeCell ref="B84:E84"/>
    <mergeCell ref="B83:E83"/>
    <mergeCell ref="A88:E88"/>
    <mergeCell ref="C3:E3"/>
    <mergeCell ref="C55:F55"/>
    <mergeCell ref="A5:A7"/>
    <mergeCell ref="B67:E67"/>
    <mergeCell ref="B68:E68"/>
    <mergeCell ref="B24:E24"/>
    <mergeCell ref="B25:E25"/>
    <mergeCell ref="B27:E27"/>
    <mergeCell ref="B69:E69"/>
    <mergeCell ref="B66:E66"/>
    <mergeCell ref="D15:E15"/>
    <mergeCell ref="B26:E26"/>
  </mergeCells>
  <dataValidations count="1">
    <dataValidation type="list" allowBlank="1" showInputMessage="1" showErrorMessage="1" sqref="A76:A78" xr:uid="{00000000-0002-0000-0200-000000000000}">
      <formula1>INCORRECCIONES</formula1>
    </dataValidation>
  </dataValidations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R23"/>
  <sheetViews>
    <sheetView view="pageBreakPreview" topLeftCell="C1" zoomScale="110" zoomScaleNormal="100" zoomScaleSheetLayoutView="110" workbookViewId="0">
      <selection activeCell="M22" sqref="M22"/>
    </sheetView>
  </sheetViews>
  <sheetFormatPr baseColWidth="10" defaultRowHeight="15" x14ac:dyDescent="0.25"/>
  <cols>
    <col min="1" max="1" width="9.85546875" style="16" bestFit="1" customWidth="1"/>
    <col min="2" max="2" width="11.42578125" style="16"/>
    <col min="3" max="3" width="14.42578125" style="16" customWidth="1"/>
    <col min="4" max="4" width="11.42578125" style="16"/>
    <col min="5" max="5" width="18.7109375" style="16" bestFit="1" customWidth="1"/>
    <col min="6" max="6" width="24.7109375" style="16" customWidth="1"/>
    <col min="7" max="7" width="17.5703125" style="16" bestFit="1" customWidth="1"/>
    <col min="8" max="8" width="18.85546875" style="16" customWidth="1"/>
    <col min="9" max="9" width="11.42578125" style="16"/>
    <col min="10" max="10" width="14.42578125" style="16" customWidth="1"/>
    <col min="11" max="11" width="18" style="16" customWidth="1"/>
    <col min="12" max="12" width="17.140625" style="16" bestFit="1" customWidth="1"/>
    <col min="13" max="13" width="33.28515625" style="16" customWidth="1"/>
    <col min="14" max="15" width="11.42578125" style="16"/>
    <col min="16" max="16" width="30.42578125" style="16" bestFit="1" customWidth="1"/>
    <col min="17" max="16384" width="11.42578125" style="16"/>
  </cols>
  <sheetData>
    <row r="1" spans="2:11" x14ac:dyDescent="0.25">
      <c r="B1" s="78" t="s">
        <v>43</v>
      </c>
      <c r="E1" s="78" t="s">
        <v>19</v>
      </c>
    </row>
    <row r="2" spans="2:11" x14ac:dyDescent="0.25">
      <c r="B2" s="9" t="s">
        <v>6</v>
      </c>
      <c r="E2" s="16" t="s">
        <v>115</v>
      </c>
      <c r="G2" s="78" t="s">
        <v>62</v>
      </c>
    </row>
    <row r="3" spans="2:11" x14ac:dyDescent="0.25">
      <c r="B3" s="9" t="s">
        <v>20</v>
      </c>
      <c r="E3" s="16" t="s">
        <v>116</v>
      </c>
      <c r="G3" s="16" t="s">
        <v>119</v>
      </c>
    </row>
    <row r="4" spans="2:11" x14ac:dyDescent="0.25">
      <c r="B4" s="9" t="s">
        <v>7</v>
      </c>
      <c r="G4" s="16" t="s">
        <v>20</v>
      </c>
    </row>
    <row r="5" spans="2:11" x14ac:dyDescent="0.25">
      <c r="B5" s="15" t="s">
        <v>10</v>
      </c>
      <c r="C5" s="78" t="s">
        <v>41</v>
      </c>
      <c r="G5" s="16" t="s">
        <v>120</v>
      </c>
    </row>
    <row r="6" spans="2:11" x14ac:dyDescent="0.25">
      <c r="C6" s="9" t="s">
        <v>112</v>
      </c>
    </row>
    <row r="7" spans="2:11" s="133" customFormat="1" x14ac:dyDescent="0.25">
      <c r="C7" s="124" t="s">
        <v>113</v>
      </c>
      <c r="K7" s="134" t="s">
        <v>44</v>
      </c>
    </row>
    <row r="8" spans="2:11" x14ac:dyDescent="0.25">
      <c r="C8" s="9" t="s">
        <v>114</v>
      </c>
      <c r="E8" s="78" t="s">
        <v>42</v>
      </c>
      <c r="K8" s="10" t="s">
        <v>121</v>
      </c>
    </row>
    <row r="9" spans="2:11" x14ac:dyDescent="0.25">
      <c r="E9" s="9" t="s">
        <v>117</v>
      </c>
      <c r="G9" s="78" t="s">
        <v>18</v>
      </c>
      <c r="I9" s="78" t="s">
        <v>19</v>
      </c>
      <c r="K9" s="10" t="s">
        <v>122</v>
      </c>
    </row>
    <row r="10" spans="2:11" x14ac:dyDescent="0.25">
      <c r="E10" s="9" t="s">
        <v>118</v>
      </c>
      <c r="G10" s="9" t="s">
        <v>23</v>
      </c>
      <c r="I10" s="9" t="s">
        <v>23</v>
      </c>
    </row>
    <row r="11" spans="2:11" x14ac:dyDescent="0.25">
      <c r="G11" s="9" t="s">
        <v>24</v>
      </c>
      <c r="I11" s="9" t="s">
        <v>24</v>
      </c>
      <c r="K11" s="78" t="s">
        <v>61</v>
      </c>
    </row>
    <row r="12" spans="2:11" x14ac:dyDescent="0.25">
      <c r="K12" s="16" t="s">
        <v>119</v>
      </c>
    </row>
    <row r="13" spans="2:11" x14ac:dyDescent="0.25">
      <c r="K13" s="16" t="s">
        <v>120</v>
      </c>
    </row>
    <row r="14" spans="2:11" x14ac:dyDescent="0.25">
      <c r="C14" s="78" t="s">
        <v>45</v>
      </c>
    </row>
    <row r="15" spans="2:11" x14ac:dyDescent="0.25">
      <c r="C15" s="13" t="s">
        <v>21</v>
      </c>
      <c r="F15" s="13" t="s">
        <v>46</v>
      </c>
      <c r="G15" s="13" t="s">
        <v>47</v>
      </c>
      <c r="H15" s="13" t="s">
        <v>48</v>
      </c>
    </row>
    <row r="16" spans="2:11" x14ac:dyDescent="0.25">
      <c r="C16" s="14" t="s">
        <v>20</v>
      </c>
      <c r="F16" s="3">
        <v>1</v>
      </c>
      <c r="G16" s="3">
        <v>1</v>
      </c>
      <c r="H16" s="3">
        <v>1</v>
      </c>
    </row>
    <row r="17" spans="3:18" x14ac:dyDescent="0.25">
      <c r="C17" s="14" t="s">
        <v>22</v>
      </c>
      <c r="F17" s="3">
        <v>2</v>
      </c>
      <c r="G17" s="3">
        <v>2</v>
      </c>
      <c r="H17" s="3">
        <v>2</v>
      </c>
    </row>
    <row r="18" spans="3:18" x14ac:dyDescent="0.25">
      <c r="F18" s="3">
        <v>3</v>
      </c>
      <c r="G18" s="3">
        <v>3</v>
      </c>
      <c r="H18" s="3">
        <v>3</v>
      </c>
      <c r="P18" s="78" t="s">
        <v>63</v>
      </c>
    </row>
    <row r="19" spans="3:18" x14ac:dyDescent="0.25">
      <c r="L19" s="78" t="s">
        <v>134</v>
      </c>
      <c r="Q19" s="135" t="s">
        <v>24</v>
      </c>
      <c r="R19" s="3">
        <v>1</v>
      </c>
    </row>
    <row r="20" spans="3:18" x14ac:dyDescent="0.25">
      <c r="M20" s="136" t="s">
        <v>133</v>
      </c>
      <c r="N20" s="3">
        <v>0</v>
      </c>
      <c r="Q20" s="135" t="s">
        <v>23</v>
      </c>
      <c r="R20" s="3">
        <v>3</v>
      </c>
    </row>
    <row r="21" spans="3:18" x14ac:dyDescent="0.25">
      <c r="M21" s="136" t="s">
        <v>135</v>
      </c>
      <c r="N21" s="3">
        <v>2</v>
      </c>
      <c r="Q21" s="135"/>
      <c r="R21" s="3"/>
    </row>
    <row r="22" spans="3:18" ht="22.5" customHeight="1" x14ac:dyDescent="0.25">
      <c r="M22" s="136" t="s">
        <v>136</v>
      </c>
      <c r="N22" s="3">
        <v>3</v>
      </c>
    </row>
    <row r="23" spans="3:18" s="137" customFormat="1" x14ac:dyDescent="0.25"/>
  </sheetData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39"/>
  <sheetViews>
    <sheetView zoomScale="110" zoomScaleNormal="110" workbookViewId="0">
      <selection activeCell="A31" sqref="A31"/>
    </sheetView>
  </sheetViews>
  <sheetFormatPr baseColWidth="10" defaultRowHeight="15" x14ac:dyDescent="0.25"/>
  <cols>
    <col min="1" max="1" width="43.28515625" style="16" customWidth="1"/>
    <col min="2" max="2" width="5.5703125" style="16" customWidth="1"/>
    <col min="3" max="3" width="61.85546875" style="16" customWidth="1"/>
    <col min="4" max="4" width="7.28515625" style="16" customWidth="1"/>
    <col min="5" max="5" width="73.5703125" style="16" customWidth="1"/>
    <col min="6" max="6" width="26.7109375" style="16" bestFit="1" customWidth="1"/>
    <col min="7" max="7" width="11.42578125" style="16"/>
    <col min="8" max="8" width="38.5703125" style="16" customWidth="1"/>
    <col min="9" max="9" width="17" style="16" customWidth="1"/>
    <col min="10" max="10" width="34" style="16" customWidth="1"/>
    <col min="11" max="16384" width="11.42578125" style="16"/>
  </cols>
  <sheetData>
    <row r="1" spans="1:9" x14ac:dyDescent="0.25">
      <c r="A1" s="67" t="s">
        <v>12</v>
      </c>
      <c r="B1" s="67"/>
      <c r="C1" s="67" t="s">
        <v>74</v>
      </c>
      <c r="D1" s="67"/>
      <c r="E1" s="67" t="s">
        <v>13</v>
      </c>
      <c r="F1" s="67" t="s">
        <v>17</v>
      </c>
      <c r="I1" s="16" t="s">
        <v>123</v>
      </c>
    </row>
    <row r="2" spans="1:9" x14ac:dyDescent="0.25">
      <c r="A2" s="98" t="s">
        <v>207</v>
      </c>
      <c r="B2" s="67"/>
      <c r="C2" s="16" t="s">
        <v>75</v>
      </c>
      <c r="D2" s="67"/>
      <c r="E2" s="67" t="s">
        <v>60</v>
      </c>
      <c r="F2" s="2" t="s">
        <v>14</v>
      </c>
    </row>
    <row r="3" spans="1:9" x14ac:dyDescent="0.25">
      <c r="A3" s="98" t="s">
        <v>208</v>
      </c>
      <c r="B3" s="67"/>
      <c r="C3" s="16" t="s">
        <v>49</v>
      </c>
      <c r="E3" s="67" t="s">
        <v>56</v>
      </c>
      <c r="F3" s="16" t="s">
        <v>15</v>
      </c>
      <c r="I3" s="16" t="s">
        <v>123</v>
      </c>
    </row>
    <row r="4" spans="1:9" x14ac:dyDescent="0.25">
      <c r="C4" s="16" t="s">
        <v>50</v>
      </c>
      <c r="E4" s="16" t="s">
        <v>78</v>
      </c>
      <c r="F4" s="16" t="s">
        <v>16</v>
      </c>
      <c r="I4" s="16" t="s">
        <v>123</v>
      </c>
    </row>
    <row r="5" spans="1:9" x14ac:dyDescent="0.25">
      <c r="C5" s="16" t="s">
        <v>51</v>
      </c>
      <c r="E5" s="16" t="s">
        <v>79</v>
      </c>
    </row>
    <row r="6" spans="1:9" ht="15" customHeight="1" x14ac:dyDescent="0.25">
      <c r="C6" s="16" t="s">
        <v>52</v>
      </c>
      <c r="E6" s="16" t="s">
        <v>80</v>
      </c>
      <c r="I6" s="99" t="s">
        <v>110</v>
      </c>
    </row>
    <row r="7" spans="1:9" x14ac:dyDescent="0.25">
      <c r="C7" s="100" t="s">
        <v>53</v>
      </c>
      <c r="E7" s="16" t="s">
        <v>81</v>
      </c>
      <c r="I7" s="16" t="s">
        <v>107</v>
      </c>
    </row>
    <row r="8" spans="1:9" ht="19.5" customHeight="1" x14ac:dyDescent="0.25">
      <c r="C8" s="16" t="s">
        <v>54</v>
      </c>
      <c r="E8" s="16" t="s">
        <v>82</v>
      </c>
      <c r="I8" s="16" t="s">
        <v>108</v>
      </c>
    </row>
    <row r="9" spans="1:9" x14ac:dyDescent="0.25">
      <c r="C9" s="16" t="s">
        <v>125</v>
      </c>
      <c r="E9" s="16" t="s">
        <v>83</v>
      </c>
      <c r="I9" s="16" t="s">
        <v>109</v>
      </c>
    </row>
    <row r="10" spans="1:9" ht="18.75" customHeight="1" x14ac:dyDescent="0.25">
      <c r="C10" s="16" t="s">
        <v>126</v>
      </c>
      <c r="E10" s="16" t="s">
        <v>84</v>
      </c>
      <c r="F10" s="147"/>
    </row>
    <row r="11" spans="1:9" ht="18.75" customHeight="1" x14ac:dyDescent="0.25">
      <c r="C11" s="101" t="s">
        <v>57</v>
      </c>
      <c r="E11" s="16" t="s">
        <v>85</v>
      </c>
    </row>
    <row r="12" spans="1:9" ht="18.75" customHeight="1" x14ac:dyDescent="0.25">
      <c r="C12" s="101" t="s">
        <v>58</v>
      </c>
      <c r="E12" s="16" t="s">
        <v>86</v>
      </c>
    </row>
    <row r="13" spans="1:9" ht="18.75" customHeight="1" x14ac:dyDescent="0.25">
      <c r="C13" s="101" t="s">
        <v>124</v>
      </c>
      <c r="E13" s="16" t="s">
        <v>87</v>
      </c>
    </row>
    <row r="14" spans="1:9" ht="18.75" customHeight="1" x14ac:dyDescent="0.25">
      <c r="C14" s="101" t="s">
        <v>59</v>
      </c>
      <c r="D14" s="67"/>
      <c r="E14" s="16" t="s">
        <v>88</v>
      </c>
    </row>
    <row r="15" spans="1:9" ht="18.75" customHeight="1" x14ac:dyDescent="0.25">
      <c r="C15" s="101" t="s">
        <v>138</v>
      </c>
      <c r="E15" s="16" t="s">
        <v>89</v>
      </c>
    </row>
    <row r="16" spans="1:9" ht="18.75" customHeight="1" x14ac:dyDescent="0.25">
      <c r="C16" s="98" t="s">
        <v>55</v>
      </c>
      <c r="E16" s="16" t="s">
        <v>90</v>
      </c>
    </row>
    <row r="17" spans="1:5" ht="18.75" customHeight="1" x14ac:dyDescent="0.25">
      <c r="E17" s="16" t="s">
        <v>127</v>
      </c>
    </row>
    <row r="18" spans="1:5" ht="18.75" customHeight="1" x14ac:dyDescent="0.25">
      <c r="C18" s="102"/>
    </row>
    <row r="19" spans="1:5" ht="15" customHeight="1" x14ac:dyDescent="0.25">
      <c r="A19" s="99"/>
      <c r="B19" s="99"/>
      <c r="C19" s="99"/>
      <c r="E19" s="16" t="s">
        <v>128</v>
      </c>
    </row>
    <row r="20" spans="1:5" ht="15.75" customHeight="1" x14ac:dyDescent="0.25">
      <c r="A20" s="103"/>
      <c r="C20" s="104"/>
      <c r="E20" s="16" t="s">
        <v>91</v>
      </c>
    </row>
    <row r="22" spans="1:5" x14ac:dyDescent="0.25">
      <c r="A22" s="103"/>
      <c r="C22" s="105"/>
      <c r="E22" s="97" t="s">
        <v>139</v>
      </c>
    </row>
    <row r="23" spans="1:5" ht="28.5" x14ac:dyDescent="0.25">
      <c r="E23" s="97" t="s">
        <v>140</v>
      </c>
    </row>
    <row r="24" spans="1:5" x14ac:dyDescent="0.25">
      <c r="C24" s="105"/>
      <c r="E24" s="97" t="s">
        <v>141</v>
      </c>
    </row>
    <row r="25" spans="1:5" ht="16.5" thickBot="1" x14ac:dyDescent="0.3">
      <c r="E25" s="84"/>
    </row>
    <row r="26" spans="1:5" x14ac:dyDescent="0.25">
      <c r="E26" s="149" t="s">
        <v>205</v>
      </c>
    </row>
    <row r="27" spans="1:5" x14ac:dyDescent="0.25">
      <c r="E27" s="26" t="s">
        <v>8</v>
      </c>
    </row>
    <row r="28" spans="1:5" x14ac:dyDescent="0.25">
      <c r="E28" s="26" t="s">
        <v>9</v>
      </c>
    </row>
    <row r="29" spans="1:5" ht="15.75" thickBot="1" x14ac:dyDescent="0.3"/>
    <row r="30" spans="1:5" x14ac:dyDescent="0.25">
      <c r="E30" s="149" t="s">
        <v>99</v>
      </c>
    </row>
    <row r="31" spans="1:5" x14ac:dyDescent="0.25">
      <c r="E31" s="26" t="s">
        <v>100</v>
      </c>
    </row>
    <row r="32" spans="1:5" x14ac:dyDescent="0.25">
      <c r="E32" s="26" t="s">
        <v>101</v>
      </c>
    </row>
    <row r="33" spans="5:5" x14ac:dyDescent="0.25">
      <c r="E33" s="26" t="s">
        <v>102</v>
      </c>
    </row>
    <row r="34" spans="5:5" x14ac:dyDescent="0.25">
      <c r="E34" s="1" t="s">
        <v>214</v>
      </c>
    </row>
    <row r="35" spans="5:5" x14ac:dyDescent="0.25">
      <c r="E35" s="170" t="s">
        <v>111</v>
      </c>
    </row>
    <row r="36" spans="5:5" x14ac:dyDescent="0.25">
      <c r="E36" s="26" t="s">
        <v>103</v>
      </c>
    </row>
    <row r="37" spans="5:5" x14ac:dyDescent="0.25">
      <c r="E37" s="26" t="s">
        <v>104</v>
      </c>
    </row>
    <row r="38" spans="5:5" x14ac:dyDescent="0.25">
      <c r="E38" s="26" t="s">
        <v>105</v>
      </c>
    </row>
    <row r="39" spans="5:5" x14ac:dyDescent="0.25">
      <c r="E39" s="1" t="s">
        <v>214</v>
      </c>
    </row>
  </sheetData>
  <conditionalFormatting sqref="E27:E28 F10">
    <cfRule type="colorScale" priority="5">
      <colorScale>
        <cfvo type="min"/>
        <cfvo type="max"/>
        <color rgb="FF63BE7B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{B1EA56E7-CE3A-434E-8FF2-CD910FB4B541}</x14:id>
        </ext>
      </extLst>
    </cfRule>
  </conditionalFormatting>
  <conditionalFormatting sqref="E31:E33">
    <cfRule type="colorScale" priority="3">
      <colorScale>
        <cfvo type="min"/>
        <cfvo type="max"/>
        <color rgb="FF63BE7B"/>
        <color rgb="FFFFEF9C"/>
      </colorScale>
    </cfRule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{E7A551B8-ED83-4613-95ED-2654DCF57D0B}</x14:id>
        </ext>
      </extLst>
    </cfRule>
  </conditionalFormatting>
  <conditionalFormatting sqref="E36:E38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{B1E45E45-5678-4306-9B7B-61451FD15FC2}</x14:id>
        </ext>
      </extLs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EA56E7-CE3A-434E-8FF2-CD910FB4B541}">
            <x14:dataBar minLength="0" maxLength="100" negativeBarColorSameAsPositive="1" axisPosition="none">
              <x14:cfvo type="min"/>
              <x14:cfvo type="max"/>
            </x14:dataBar>
          </x14:cfRule>
          <xm:sqref>E27:E28 F10</xm:sqref>
        </x14:conditionalFormatting>
        <x14:conditionalFormatting xmlns:xm="http://schemas.microsoft.com/office/excel/2006/main">
          <x14:cfRule type="dataBar" id="{E7A551B8-ED83-4613-95ED-2654DCF57D0B}">
            <x14:dataBar minLength="0" maxLength="100" negativeBarColorSameAsPositive="1" axisPosition="none">
              <x14:cfvo type="min"/>
              <x14:cfvo type="max"/>
            </x14:dataBar>
          </x14:cfRule>
          <xm:sqref>E31:E33</xm:sqref>
        </x14:conditionalFormatting>
        <x14:conditionalFormatting xmlns:xm="http://schemas.microsoft.com/office/excel/2006/main">
          <x14:cfRule type="dataBar" id="{B1E45E45-5678-4306-9B7B-61451FD15FC2}">
            <x14:dataBar minLength="0" maxLength="100" negativeBarColorSameAsPositive="1" axisPosition="none">
              <x14:cfvo type="min"/>
              <x14:cfvo type="max"/>
            </x14:dataBar>
          </x14:cfRule>
          <xm:sqref>E36:E38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Valoración Riesgos y Controles</vt:lpstr>
      <vt:lpstr>Resultados</vt:lpstr>
      <vt:lpstr> RIESGOS Y CONTROLES</vt:lpstr>
      <vt:lpstr>CONTROL</vt:lpstr>
      <vt:lpstr>LISTA</vt:lpstr>
      <vt:lpstr>'Valoración Riesgos y Controles'!_Toc15571170</vt:lpstr>
      <vt:lpstr>'Valoración Riesgos y Controles'!Área_de_impresión</vt:lpstr>
      <vt:lpstr>CALIFICACION_1</vt:lpstr>
      <vt:lpstr>CALIFICACION_2</vt:lpstr>
      <vt:lpstr>CALIFICACION_3</vt:lpstr>
      <vt:lpstr>Clase</vt:lpstr>
      <vt:lpstr>Controles</vt:lpstr>
      <vt:lpstr>Documentación</vt:lpstr>
      <vt:lpstr>EVIDENCIA</vt:lpstr>
      <vt:lpstr>Factores_de_riesgo</vt:lpstr>
      <vt:lpstr>FRECUENCIA</vt:lpstr>
      <vt:lpstr>Gestión_Financiera_y_Contable</vt:lpstr>
      <vt:lpstr>Gestión_Presupuestal_Contractual_y_del_Gasto</vt:lpstr>
      <vt:lpstr>HALLAZGO_AUDITORIA_ANTERIOR</vt:lpstr>
      <vt:lpstr>IMPACTO</vt:lpstr>
      <vt:lpstr>Impacto_1</vt:lpstr>
      <vt:lpstr>INCORRECCIONES</vt:lpstr>
      <vt:lpstr>macroproceso_final</vt:lpstr>
      <vt:lpstr>OBJETIVO</vt:lpstr>
      <vt:lpstr>PROCESOS</vt:lpstr>
      <vt:lpstr>Segregación</vt:lpstr>
      <vt:lpstr>Segregación2</vt:lpstr>
      <vt:lpstr>Tipo_1</vt:lpstr>
      <vt:lpstr>Tipoo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2019-10-07T14:55:09Z</cp:lastPrinted>
  <dcterms:created xsi:type="dcterms:W3CDTF">2016-03-10T13:03:45Z</dcterms:created>
  <dcterms:modified xsi:type="dcterms:W3CDTF">2021-03-26T20:01:54Z</dcterms:modified>
</cp:coreProperties>
</file>