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Benjamin2\MIPG\Calidad\Control de documentos\Vigentes\Vigentes a Feb 28 2021\4. GCF GESTIÓN DE CONTROL FISCAL\Formatos\"/>
    </mc:Choice>
  </mc:AlternateContent>
  <xr:revisionPtr revIDLastSave="0" documentId="13_ncr:1_{D7B34292-93F0-4166-B065-5AEDA450998A}" xr6:coauthVersionLast="46" xr6:coauthVersionMax="46" xr10:uidLastSave="{00000000-0000-0000-0000-000000000000}"/>
  <bookViews>
    <workbookView xWindow="-120" yWindow="-120" windowWidth="20730" windowHeight="11760" tabRatio="728" activeTab="1" xr2:uid="{00000000-000D-0000-FFFF-FFFF00000000}"/>
  </bookViews>
  <sheets>
    <sheet name="Valoración Riesgos y Controles" sheetId="12" r:id="rId1"/>
    <sheet name="Hoja de resultados" sheetId="13" r:id="rId2"/>
    <sheet name=" RIESGOS Y CONTROLES" sheetId="9" state="hidden" r:id="rId3"/>
    <sheet name="CONTROL" sheetId="10" state="hidden" r:id="rId4"/>
    <sheet name="LISTA" sheetId="11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'Valoración Riesgos y Controles'!$A$10:$BJ$29</definedName>
    <definedName name="_Toc15571170" localSheetId="0">'Hoja de resultados'!$J$5</definedName>
    <definedName name="_xlnm.Print_Area" localSheetId="0">'Valoración Riesgos y Controles'!$A$1:$AP$42</definedName>
    <definedName name="CALIFICACION_1">CONTROL!$F$16:$F$18</definedName>
    <definedName name="CALIFICACION_2">CONTROL!$G$16:$G$18</definedName>
    <definedName name="CALIFICACION_3">CONTROL!$H$16:$H$18</definedName>
    <definedName name="Clase">CONTROL!$K$8:$K$9</definedName>
    <definedName name="Controles">CONTROL!$C$15:$C$17</definedName>
    <definedName name="Documentación">CONTROL!$E$2:$E$3</definedName>
    <definedName name="EVIDENCIA">CONTROL!$G$3:$G$5</definedName>
    <definedName name="Factores_de_riesgo">LISTA!$E$4:$E$23</definedName>
    <definedName name="FOMULA_DE_UNO_Y_CERO">CONTROL!#REF!</definedName>
    <definedName name="Fraude">' RIESGOS Y CONTROLES'!#REF!</definedName>
    <definedName name="FRECUENCIA">CONTROL!$E$9:$E$10</definedName>
    <definedName name="Gestión_Financiera_y_Contable">LISTA!$C$2:$C$8</definedName>
    <definedName name="Gestión_Presupuestal_Contractual_y_del_Gasto">LISTA!$C$11:$C$16</definedName>
    <definedName name="HALLAZGO_AUDITORIA_ANTERIOR">CONTROL!$Q$19:$Q$20</definedName>
    <definedName name="IMPACTO">' RIESGOS Y CONTROLES'!$A$4:$E$7</definedName>
    <definedName name="Impacto_1">' RIESGOS Y CONTROLES'!$C$5:$C$7</definedName>
    <definedName name="INCORRECCIONES">CONTROL!$M$20:$M$22</definedName>
    <definedName name="Inherente">' RIESGOS Y CONTROLES'!#REF!</definedName>
    <definedName name="kk">[1]CONTROL!$C$6:$C$8</definedName>
    <definedName name="macroproceso_final">LISTA!$A$2:$A$3</definedName>
    <definedName name="NO">CONTROL!#REF!</definedName>
    <definedName name="OBJETIVO">CONTROL!$B$2:$B$5</definedName>
    <definedName name="Objetivo_apropiado">CONTROL!#REF!</definedName>
    <definedName name="PROCESOS">LISTA!$C$2:$C$16</definedName>
    <definedName name="Riesgo">CONTROL!#REF!</definedName>
    <definedName name="RTA">[2]LISTA!$E$2:$E$4</definedName>
    <definedName name="Segregación">CONTROL!$G$10:$G$11</definedName>
    <definedName name="Segregación2">CONTROL!$K$12:$K$13</definedName>
    <definedName name="SI">CONTROL!#REF!</definedName>
    <definedName name="Significativo">' RIESGOS Y CONTROLES'!#REF!</definedName>
    <definedName name="Tipo_1">CONTROL!$C$6:$C$8</definedName>
    <definedName name="TIPO_CONTROL">CONTROL!#REF!</definedName>
    <definedName name="TIPO_CONTROLES">CONTROL!#REF!</definedName>
    <definedName name="Tipoo">' RIESGOS Y CONTROLES'!$G$24:$G$27</definedName>
    <definedName name="unidad_ejecutora">LISTA!#REF!</definedName>
  </definedNames>
  <calcPr calcId="181029"/>
</workbook>
</file>

<file path=xl/calcChain.xml><?xml version="1.0" encoding="utf-8"?>
<calcChain xmlns="http://schemas.openxmlformats.org/spreadsheetml/2006/main">
  <c r="AO12" i="12" l="1"/>
  <c r="S12" i="12"/>
  <c r="U12" i="12"/>
  <c r="W12" i="12"/>
  <c r="Y12" i="12"/>
  <c r="AA12" i="12"/>
  <c r="AK12" i="12"/>
  <c r="AK13" i="12"/>
  <c r="AK14" i="12"/>
  <c r="AK15" i="12"/>
  <c r="AK16" i="12"/>
  <c r="AK17" i="12"/>
  <c r="AK18" i="12"/>
  <c r="AK19" i="12"/>
  <c r="AK20" i="12"/>
  <c r="AK21" i="12"/>
  <c r="AK23" i="12"/>
  <c r="AK24" i="12"/>
  <c r="AK25" i="12"/>
  <c r="AK26" i="12"/>
  <c r="AK27" i="12"/>
  <c r="AK28" i="12"/>
  <c r="AK29" i="12"/>
  <c r="AK11" i="12"/>
  <c r="AI12" i="12"/>
  <c r="AI13" i="12"/>
  <c r="AI14" i="12"/>
  <c r="AI15" i="12"/>
  <c r="AI16" i="12"/>
  <c r="AI17" i="12"/>
  <c r="AI18" i="12"/>
  <c r="AI19" i="12"/>
  <c r="AI20" i="12"/>
  <c r="AI21" i="12"/>
  <c r="AI23" i="12"/>
  <c r="AI24" i="12"/>
  <c r="AI25" i="12"/>
  <c r="AN25" i="12" s="1"/>
  <c r="AO25" i="12" s="1"/>
  <c r="AI26" i="12"/>
  <c r="AI27" i="12"/>
  <c r="AI28" i="12"/>
  <c r="AI29" i="12"/>
  <c r="AI11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11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11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11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11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11" i="12"/>
  <c r="AM25" i="12"/>
  <c r="AD25" i="12"/>
  <c r="AC25" i="12"/>
  <c r="O25" i="12"/>
  <c r="P25" i="12" s="1"/>
  <c r="K25" i="12"/>
  <c r="I25" i="12"/>
  <c r="J25" i="12" s="1"/>
  <c r="AM24" i="12"/>
  <c r="AN24" i="12"/>
  <c r="AO24" i="12" s="1"/>
  <c r="AC24" i="12"/>
  <c r="AD24" i="12"/>
  <c r="P24" i="12"/>
  <c r="O24" i="12"/>
  <c r="I24" i="12"/>
  <c r="J24" i="12" s="1"/>
  <c r="AP25" i="12" l="1"/>
  <c r="AE24" i="12"/>
  <c r="AF24" i="12"/>
  <c r="AG24" i="12" s="1"/>
  <c r="AP24" i="12"/>
  <c r="K24" i="12"/>
  <c r="AF25" i="12"/>
  <c r="AG25" i="12" s="1"/>
  <c r="AE25" i="12"/>
  <c r="AM17" i="12" l="1"/>
  <c r="AC17" i="12"/>
  <c r="O17" i="12"/>
  <c r="P17" i="12" s="1"/>
  <c r="I17" i="12"/>
  <c r="K17" i="12" s="1"/>
  <c r="J17" i="12"/>
  <c r="AM16" i="12"/>
  <c r="AN16" i="12"/>
  <c r="AO16" i="12" s="1"/>
  <c r="AC16" i="12"/>
  <c r="O16" i="12"/>
  <c r="P16" i="12" s="1"/>
  <c r="I16" i="12"/>
  <c r="K16" i="12"/>
  <c r="AM15" i="12"/>
  <c r="AN15" i="12" s="1"/>
  <c r="AC15" i="12"/>
  <c r="AD15" i="12" s="1"/>
  <c r="I15" i="12"/>
  <c r="J15" i="12" s="1"/>
  <c r="AM18" i="12"/>
  <c r="AN18" i="12"/>
  <c r="AO18" i="12" s="1"/>
  <c r="AC18" i="12"/>
  <c r="O18" i="12"/>
  <c r="P18" i="12" s="1"/>
  <c r="I18" i="12"/>
  <c r="J18" i="12" s="1"/>
  <c r="AM29" i="12"/>
  <c r="AN29" i="12"/>
  <c r="AO29" i="12" s="1"/>
  <c r="AC29" i="12"/>
  <c r="AD29" i="12"/>
  <c r="O29" i="12"/>
  <c r="P29" i="12" s="1"/>
  <c r="I29" i="12"/>
  <c r="K29" i="12" s="1"/>
  <c r="AM28" i="12"/>
  <c r="AN28" i="12"/>
  <c r="AO28" i="12" s="1"/>
  <c r="AC28" i="12"/>
  <c r="AD28" i="12"/>
  <c r="AF28" i="12" s="1"/>
  <c r="AG28" i="12" s="1"/>
  <c r="O28" i="12"/>
  <c r="P28" i="12" s="1"/>
  <c r="I28" i="12"/>
  <c r="J28" i="12" s="1"/>
  <c r="AM27" i="12"/>
  <c r="AN27" i="12"/>
  <c r="AO27" i="12" s="1"/>
  <c r="AC27" i="12"/>
  <c r="AD27" i="12"/>
  <c r="O27" i="12"/>
  <c r="P27" i="12" s="1"/>
  <c r="I27" i="12"/>
  <c r="K27" i="12" s="1"/>
  <c r="AM26" i="12"/>
  <c r="AN26" i="12"/>
  <c r="AO26" i="12" s="1"/>
  <c r="AC26" i="12"/>
  <c r="O26" i="12"/>
  <c r="P26" i="12"/>
  <c r="I26" i="12"/>
  <c r="K26" i="12" s="1"/>
  <c r="AM23" i="12"/>
  <c r="AN23" i="12"/>
  <c r="AO23" i="12" s="1"/>
  <c r="AC23" i="12"/>
  <c r="O23" i="12"/>
  <c r="P23" i="12"/>
  <c r="I23" i="12"/>
  <c r="J23" i="12" s="1"/>
  <c r="AM22" i="12"/>
  <c r="AC22" i="12"/>
  <c r="I22" i="12"/>
  <c r="J22" i="12" s="1"/>
  <c r="AM14" i="12"/>
  <c r="AN14" i="12" s="1"/>
  <c r="AO14" i="12" s="1"/>
  <c r="AC14" i="12"/>
  <c r="AD14" i="12" s="1"/>
  <c r="I14" i="12"/>
  <c r="K14" i="12" s="1"/>
  <c r="O14" i="12" s="1"/>
  <c r="P14" i="12" s="1"/>
  <c r="AM21" i="12"/>
  <c r="AC21" i="12"/>
  <c r="AD21" i="12"/>
  <c r="O21" i="12"/>
  <c r="P21" i="12" s="1"/>
  <c r="I21" i="12"/>
  <c r="J21" i="12" s="1"/>
  <c r="AM20" i="12"/>
  <c r="AC20" i="12"/>
  <c r="O20" i="12"/>
  <c r="P20" i="12" s="1"/>
  <c r="I20" i="12"/>
  <c r="J20" i="12" s="1"/>
  <c r="AM19" i="12"/>
  <c r="AN19" i="12"/>
  <c r="AO19" i="12" s="1"/>
  <c r="AC19" i="12"/>
  <c r="O19" i="12"/>
  <c r="P19" i="12" s="1"/>
  <c r="I19" i="12"/>
  <c r="K19" i="12" s="1"/>
  <c r="AM13" i="12"/>
  <c r="AN13" i="12" s="1"/>
  <c r="AO13" i="12" s="1"/>
  <c r="AC13" i="12"/>
  <c r="AD13" i="12" s="1"/>
  <c r="I13" i="12"/>
  <c r="K13" i="12" s="1"/>
  <c r="O13" i="12" s="1"/>
  <c r="P13" i="12" s="1"/>
  <c r="F63" i="9"/>
  <c r="F62" i="9"/>
  <c r="F61" i="9"/>
  <c r="AM12" i="12"/>
  <c r="AM11" i="12"/>
  <c r="E61" i="9"/>
  <c r="E62" i="9"/>
  <c r="E63" i="9"/>
  <c r="D61" i="9"/>
  <c r="D62" i="9"/>
  <c r="D63" i="9"/>
  <c r="C61" i="9"/>
  <c r="C62" i="9"/>
  <c r="C63" i="9"/>
  <c r="D16" i="9"/>
  <c r="D19" i="9"/>
  <c r="D18" i="9"/>
  <c r="D21" i="9"/>
  <c r="D20" i="9"/>
  <c r="D17" i="9"/>
  <c r="I11" i="12"/>
  <c r="J11" i="12" s="1"/>
  <c r="I12" i="12"/>
  <c r="K12" i="12" s="1"/>
  <c r="O12" i="12" s="1"/>
  <c r="P12" i="12" s="1"/>
  <c r="AC12" i="12"/>
  <c r="AC11" i="12"/>
  <c r="AD11" i="12" s="1"/>
  <c r="J11" i="9"/>
  <c r="K20" i="12"/>
  <c r="J16" i="12"/>
  <c r="J29" i="12"/>
  <c r="K28" i="12"/>
  <c r="K18" i="12"/>
  <c r="AN22" i="12" l="1"/>
  <c r="AO22" i="12" s="1"/>
  <c r="AD22" i="12"/>
  <c r="AP29" i="12"/>
  <c r="AE29" i="12"/>
  <c r="AE21" i="12"/>
  <c r="AF21" i="12"/>
  <c r="AG21" i="12" s="1"/>
  <c r="AF27" i="12"/>
  <c r="AG27" i="12" s="1"/>
  <c r="AE27" i="12"/>
  <c r="AD16" i="12"/>
  <c r="AE16" i="12" s="1"/>
  <c r="AD17" i="12"/>
  <c r="AE17" i="12" s="1"/>
  <c r="AN12" i="12"/>
  <c r="AD20" i="12"/>
  <c r="AE20" i="12" s="1"/>
  <c r="K21" i="12"/>
  <c r="K22" i="12"/>
  <c r="O22" i="12" s="1"/>
  <c r="P22" i="12" s="1"/>
  <c r="AD18" i="12"/>
  <c r="AP18" i="12" s="1"/>
  <c r="AP28" i="12"/>
  <c r="J27" i="12"/>
  <c r="J26" i="12"/>
  <c r="AD19" i="12"/>
  <c r="AF19" i="12" s="1"/>
  <c r="AG19" i="12" s="1"/>
  <c r="AN17" i="12"/>
  <c r="AO17" i="12" s="1"/>
  <c r="AD12" i="12"/>
  <c r="AN21" i="12"/>
  <c r="AO21" i="12" s="1"/>
  <c r="AN11" i="12"/>
  <c r="AO11" i="12" s="1"/>
  <c r="AD23" i="12"/>
  <c r="AF23" i="12" s="1"/>
  <c r="AG23" i="12" s="1"/>
  <c r="AN20" i="12"/>
  <c r="AO20" i="12" s="1"/>
  <c r="AD26" i="12"/>
  <c r="AE26" i="12" s="1"/>
  <c r="J14" i="12"/>
  <c r="J13" i="12"/>
  <c r="AP13" i="12"/>
  <c r="AE13" i="12"/>
  <c r="AF13" i="12"/>
  <c r="AG13" i="12" s="1"/>
  <c r="AP14" i="12"/>
  <c r="AE14" i="12"/>
  <c r="AF14" i="12"/>
  <c r="AG14" i="12" s="1"/>
  <c r="AO15" i="12"/>
  <c r="AP15" i="12"/>
  <c r="AE15" i="12"/>
  <c r="AE11" i="12"/>
  <c r="G4" i="13"/>
  <c r="H4" i="13" s="1"/>
  <c r="K11" i="12"/>
  <c r="O11" i="12" s="1"/>
  <c r="P11" i="12" s="1"/>
  <c r="K15" i="12"/>
  <c r="O15" i="12" s="1"/>
  <c r="P15" i="12" s="1"/>
  <c r="AF29" i="12"/>
  <c r="AG29" i="12" s="1"/>
  <c r="AE28" i="12"/>
  <c r="AP27" i="12"/>
  <c r="J12" i="12"/>
  <c r="J19" i="12"/>
  <c r="K23" i="12"/>
  <c r="AF12" i="12" l="1"/>
  <c r="AG12" i="12" s="1"/>
  <c r="C6" i="13"/>
  <c r="AF22" i="12"/>
  <c r="AP23" i="12"/>
  <c r="AE23" i="12"/>
  <c r="AF20" i="12"/>
  <c r="AG20" i="12" s="1"/>
  <c r="AF16" i="12"/>
  <c r="AG16" i="12" s="1"/>
  <c r="AE19" i="12"/>
  <c r="AE18" i="12"/>
  <c r="AF18" i="12"/>
  <c r="AG18" i="12" s="1"/>
  <c r="AP19" i="12"/>
  <c r="AP16" i="12"/>
  <c r="AP11" i="12"/>
  <c r="G5" i="13"/>
  <c r="H5" i="13" s="1"/>
  <c r="AE12" i="12"/>
  <c r="AP12" i="12"/>
  <c r="AP22" i="12"/>
  <c r="AF11" i="12"/>
  <c r="AG11" i="12" s="1"/>
  <c r="AP26" i="12"/>
  <c r="AP21" i="12"/>
  <c r="AF26" i="12"/>
  <c r="AG26" i="12" s="1"/>
  <c r="C5" i="13"/>
  <c r="D5" i="13" s="1"/>
  <c r="C4" i="13"/>
  <c r="D4" i="13" s="1"/>
  <c r="AF17" i="12"/>
  <c r="AG17" i="12" s="1"/>
  <c r="G6" i="13"/>
  <c r="H6" i="13" s="1"/>
  <c r="I13" i="13" s="1"/>
  <c r="AP17" i="12"/>
  <c r="AP20" i="12"/>
  <c r="AF15" i="12"/>
  <c r="E6" i="13" l="1"/>
  <c r="F6" i="13" s="1"/>
  <c r="E4" i="13"/>
  <c r="F4" i="13" s="1"/>
  <c r="I4" i="13"/>
  <c r="AG15" i="12"/>
  <c r="E5" i="13"/>
  <c r="F5" i="13" s="1"/>
  <c r="D6" i="13" l="1"/>
  <c r="I11" i="13" s="1"/>
  <c r="I12" i="13"/>
  <c r="I6" i="13"/>
  <c r="I14" i="13" s="1"/>
  <c r="AQ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  <author>Joaquín Enrique Leal Abril (CGR)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Escriba consecutivo iniciando en 1</t>
        </r>
      </text>
    </comment>
    <comment ref="AG9" authorId="1" shapeId="0" xr:uid="{00000000-0006-0000-0000-000002000000}">
      <text>
        <r>
          <rPr>
            <sz val="9"/>
            <color indexed="81"/>
            <rFont val="Tahoma"/>
            <family val="2"/>
          </rPr>
          <t>En la etapa de planeación se diligencia hasta el resultado de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Debe ser automática con base en el cuadro que se llama calificación inicial de riesgo inherente
</t>
        </r>
      </text>
    </comment>
    <comment ref="L1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Siempre debe indicar si existe Riesgo de Fraude  de la siguiente manera  SI  O NO  y seleccionar la naturaleza del riesgo y las condiciones que propician el riesgo de fraude.</t>
        </r>
      </text>
    </comment>
    <comment ref="O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Automático de acuerdo con el cuadro que se llama calificación final de riesgo inherente</t>
        </r>
      </text>
    </comment>
    <comment ref="AD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Blanca Esmeralda Martin Moreno (CGR):</t>
        </r>
        <r>
          <rPr>
            <sz val="9"/>
            <color indexed="81"/>
            <rFont val="Tahoma"/>
            <family val="2"/>
          </rPr>
          <t xml:space="preserve">
Debe ser automática de acuerdo con la tabla que se llama: Factores para evaluar el diseño del control</t>
        </r>
      </text>
    </comment>
    <comment ref="A250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Joaquín Enrique Leal Abril (CGR)</author>
  </authors>
  <commentList>
    <comment ref="E2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Siempre debe indicar si existe Riesgo de Fraude o Riesgo Significativo de la siguiente manera  SI  y NO , NO y SI , NO y NO. Nunca con SI y SI porque le genera error en Riesgo Combinado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<sst xmlns="http://schemas.openxmlformats.org/spreadsheetml/2006/main" count="378" uniqueCount="267">
  <si>
    <t>Proceso</t>
  </si>
  <si>
    <t>Impacto</t>
  </si>
  <si>
    <t>Probabilidad</t>
  </si>
  <si>
    <t>Alto</t>
  </si>
  <si>
    <t>Medio</t>
  </si>
  <si>
    <t>Bajo</t>
  </si>
  <si>
    <t>Adecuado</t>
  </si>
  <si>
    <t>Inadecuado</t>
  </si>
  <si>
    <t>SI</t>
  </si>
  <si>
    <t>NO</t>
  </si>
  <si>
    <t>Inexistente</t>
  </si>
  <si>
    <t>Macroproceso</t>
  </si>
  <si>
    <t>Macroprocesos</t>
  </si>
  <si>
    <t>Factores de riesgo</t>
  </si>
  <si>
    <t>ALTO</t>
  </si>
  <si>
    <t>MEDIO</t>
  </si>
  <si>
    <t>BAJO</t>
  </si>
  <si>
    <t>Calificación riesgo inherente</t>
  </si>
  <si>
    <t>Frecuencia</t>
  </si>
  <si>
    <t>Documentación</t>
  </si>
  <si>
    <t>Parcial</t>
  </si>
  <si>
    <t>Efectivo</t>
  </si>
  <si>
    <t>Inefectivo</t>
  </si>
  <si>
    <t>Si</t>
  </si>
  <si>
    <t>No</t>
  </si>
  <si>
    <t>CALIFICACION INICIAL RIESGO INHERENTE</t>
  </si>
  <si>
    <t>PROBABILIDAD</t>
  </si>
  <si>
    <t>IMPACTO</t>
  </si>
  <si>
    <t xml:space="preserve">RESULTADO </t>
  </si>
  <si>
    <t>IGUAL O MAYOR A 6</t>
  </si>
  <si>
    <t>MENOR DE 6 MAYOR O IGUAL A 3</t>
  </si>
  <si>
    <t>MENOR DE 3</t>
  </si>
  <si>
    <t>CALIFICACION FINAL RIESGO INHERENTE</t>
  </si>
  <si>
    <t>Cuando la calificación sea 1.</t>
  </si>
  <si>
    <t>CALIFICACION DEL RIESGO COMBINADO</t>
  </si>
  <si>
    <t>3  ALTO</t>
  </si>
  <si>
    <t>2  MEDIO</t>
  </si>
  <si>
    <t>1  BAJO</t>
  </si>
  <si>
    <t>BAJO 1</t>
  </si>
  <si>
    <t>MEDIO  2</t>
  </si>
  <si>
    <t>ALTO  3</t>
  </si>
  <si>
    <t xml:space="preserve">TIPO </t>
  </si>
  <si>
    <t xml:space="preserve">FRECUENCIA </t>
  </si>
  <si>
    <t xml:space="preserve">OBJETIVO </t>
  </si>
  <si>
    <t xml:space="preserve">CLASE </t>
  </si>
  <si>
    <t xml:space="preserve">CONTROLES </t>
  </si>
  <si>
    <t>CALIFICACION 1</t>
  </si>
  <si>
    <t>CALIFICACION 2</t>
  </si>
  <si>
    <t>CALIFICACION 3</t>
  </si>
  <si>
    <t>Gestión de Cartera</t>
  </si>
  <si>
    <t>Administración de Inversiones</t>
  </si>
  <si>
    <t>Administración de Inventarios</t>
  </si>
  <si>
    <t xml:space="preserve">Administración de Bienes </t>
  </si>
  <si>
    <t xml:space="preserve">Gestión de Deuda Pública y Obligaciones por pagar </t>
  </si>
  <si>
    <t xml:space="preserve">Gestión de Costos y Gastos </t>
  </si>
  <si>
    <t xml:space="preserve">Otros procesos Significativos </t>
  </si>
  <si>
    <t>Gestión Presupuestal, Contractual y del Gasto</t>
  </si>
  <si>
    <t xml:space="preserve">Planeacion y Programación Presupuestal </t>
  </si>
  <si>
    <t>Ejecución  presupuestal</t>
  </si>
  <si>
    <t xml:space="preserve">Constitución y Ejecución de las Reservas Presupuestales y Cuentas por Pagar </t>
  </si>
  <si>
    <t xml:space="preserve">Gestión Financiera y Contable  -   </t>
  </si>
  <si>
    <t>Segregación2</t>
  </si>
  <si>
    <t>EVIDENCIA</t>
  </si>
  <si>
    <t>HALLAZGO_AUDITORIA_ANTERIOR</t>
  </si>
  <si>
    <t>RIESGO INHERENTE</t>
  </si>
  <si>
    <t>Control  apropiado (30%)</t>
  </si>
  <si>
    <t>Tipo (25%)</t>
  </si>
  <si>
    <t>Segregación (25%)</t>
  </si>
  <si>
    <t>Frecuencia (10%)</t>
  </si>
  <si>
    <t>Documentación (5%)</t>
  </si>
  <si>
    <t>Clase (5%)</t>
  </si>
  <si>
    <t>CRÍTICO</t>
  </si>
  <si>
    <t>Crítico</t>
  </si>
  <si>
    <t>Existe evidencia de su uso (20%)</t>
  </si>
  <si>
    <t>PROCESOS</t>
  </si>
  <si>
    <t>Gestión de Recaudo</t>
  </si>
  <si>
    <t xml:space="preserve"> Riesgo Identificado</t>
  </si>
  <si>
    <t>Periodo auditado:</t>
  </si>
  <si>
    <t>Registros que no reflejan la realidad o que no corresponden a la entidad</t>
  </si>
  <si>
    <t>Omisión en el registro de transacciones o hechos ocurridos en la entidad</t>
  </si>
  <si>
    <t>Cantidades, datos o transacciones erroneas o inexactas</t>
  </si>
  <si>
    <t>Registros que no corresponden al periodo.</t>
  </si>
  <si>
    <t>Inadecuada clasificación de operaciones.</t>
  </si>
  <si>
    <t>Sobrestimación del saldo de derechos y obligaciones.</t>
  </si>
  <si>
    <t>Inexistencia de control sobre derechos y obligaciones presentados en el saldo.</t>
  </si>
  <si>
    <t>Subestimación del saldo de derechos y obligaciones.</t>
  </si>
  <si>
    <t>Inadecuada valoración reflejada en los saldos.</t>
  </si>
  <si>
    <t>Revelación inadecuada de la realidad económica.</t>
  </si>
  <si>
    <t>Revelación incompleta de información financiera o presupuestal.</t>
  </si>
  <si>
    <t>Falta de claridad en la información revelada.</t>
  </si>
  <si>
    <t>Cantidades reveladas inadecuadas por su valoración o cálculo.</t>
  </si>
  <si>
    <t>Otro</t>
  </si>
  <si>
    <t>En la auditoría anterior se identificó la misma incorrección (20%)</t>
  </si>
  <si>
    <t>Descripción del control</t>
  </si>
  <si>
    <t>OBSERVACIONES DEL 
EQUIPO AUDITOR:</t>
  </si>
  <si>
    <t>OBSERVACIONES
 DEL SUPERVISOR:</t>
  </si>
  <si>
    <t>#
Riesgo</t>
  </si>
  <si>
    <t>Cuando la calificación menor o igual a 3</t>
  </si>
  <si>
    <t>RIESGO INHERENTE INICIAL</t>
  </si>
  <si>
    <t>Tipo de riesgo de fraude</t>
  </si>
  <si>
    <t>Corrupción</t>
  </si>
  <si>
    <t>Uso indebido a activos</t>
  </si>
  <si>
    <t>Manipulación de estados financieros o presupuestales</t>
  </si>
  <si>
    <t>Oportunidad</t>
  </si>
  <si>
    <t>Incentivos o presión</t>
  </si>
  <si>
    <t>Racionalización</t>
  </si>
  <si>
    <t>RIESGO INHERENTE
FINAL</t>
  </si>
  <si>
    <t>Cumple</t>
  </si>
  <si>
    <t>Cumple parcial</t>
  </si>
  <si>
    <t>No cumple</t>
  </si>
  <si>
    <t>Valoracion CI</t>
  </si>
  <si>
    <t>Condiciones que propician el fraude</t>
  </si>
  <si>
    <t>Manual</t>
  </si>
  <si>
    <t>Automatico</t>
  </si>
  <si>
    <t>Semiautomatico</t>
  </si>
  <si>
    <t>Documentado</t>
  </si>
  <si>
    <t>No documentado</t>
  </si>
  <si>
    <t>Razonable</t>
  </si>
  <si>
    <t>No razonable</t>
  </si>
  <si>
    <t>Existe</t>
  </si>
  <si>
    <t>No existe</t>
  </si>
  <si>
    <t>Preventivo</t>
  </si>
  <si>
    <t>Correctivo</t>
  </si>
  <si>
    <r>
      <t xml:space="preserve">Condiciones que propician riesgo de </t>
    </r>
    <r>
      <rPr>
        <b/>
        <sz val="10"/>
        <color indexed="8"/>
        <rFont val="Arial"/>
        <family val="2"/>
      </rPr>
      <t>fraude</t>
    </r>
  </si>
  <si>
    <t xml:space="preserve"> </t>
  </si>
  <si>
    <t>Gestión de adquisición, recepción y uso de bienes y servicios</t>
  </si>
  <si>
    <t>Presentación y Revelación de Estados Financieros</t>
  </si>
  <si>
    <t>Leyes y Regulación Relacionada</t>
  </si>
  <si>
    <t>Desarticulación entre planes institucionales y planes de desarrollo y sectoriales.</t>
  </si>
  <si>
    <t>Inadecuada programación y ejecución del ingreso y del gasto.</t>
  </si>
  <si>
    <t>RIESGO INHERENTE FINAL</t>
  </si>
  <si>
    <t>CRITICO</t>
  </si>
  <si>
    <t>RESULTADOS DISEÑO DE CONTROL</t>
  </si>
  <si>
    <t>FRAUDE</t>
  </si>
  <si>
    <t>SIN HALLAZGOS</t>
  </si>
  <si>
    <t>INCORRECCIONES</t>
  </si>
  <si>
    <t>HALLAZGOS SIN INCIDENCIA FISCAL</t>
  </si>
  <si>
    <t>HALLAZGOS CON INCIDENCIA FISCAL</t>
  </si>
  <si>
    <t>Existen incorrecciones  (60%)</t>
  </si>
  <si>
    <t>Gestión Proyectos</t>
  </si>
  <si>
    <t>Inadecuada ejecución del Ingreso y del Gasto</t>
  </si>
  <si>
    <t>Recepción de Bienes o servicios con especificaciones diferentes a lo requerido</t>
  </si>
  <si>
    <t>Destinación diferente del recurso de endeudamiento</t>
  </si>
  <si>
    <t>Afirmación (Factores de Riesgo)</t>
  </si>
  <si>
    <t xml:space="preserve">Todas las posibilidades </t>
  </si>
  <si>
    <t>Riesgo Inherente Inicial</t>
  </si>
  <si>
    <t>Puntaje Calificación Final Riesgo Inherente</t>
  </si>
  <si>
    <t>Total General</t>
  </si>
  <si>
    <t>MACROPROCESO</t>
  </si>
  <si>
    <t>Puntaje Ponderado Diseño de Control</t>
  </si>
  <si>
    <t>CALIFICACIÓN FRAUDE</t>
  </si>
  <si>
    <t>Cuando la calificación sea 3 y no hay riesgo de fraude</t>
  </si>
  <si>
    <t>Cuando la calificación sea 2 y no hay riesgo de fraude</t>
  </si>
  <si>
    <t>Cuando la calificación sea 4, 5 o 6 y existe riesgo de fraude</t>
  </si>
  <si>
    <t>Cuando existe Riesgo de Fraude</t>
  </si>
  <si>
    <t>ADECUADO</t>
  </si>
  <si>
    <t>PARCIAL</t>
  </si>
  <si>
    <t>INADECUADO</t>
  </si>
  <si>
    <t>INEXISTENTE</t>
  </si>
  <si>
    <t>AUTOMATICO</t>
  </si>
  <si>
    <t>MANUAL</t>
  </si>
  <si>
    <t>RAZONABLE</t>
  </si>
  <si>
    <t>NO RAZONABLE</t>
  </si>
  <si>
    <t>EXISTE</t>
  </si>
  <si>
    <t>NO EXISTE</t>
  </si>
  <si>
    <t>DOCUMENTADO</t>
  </si>
  <si>
    <t>NO DOCUMENTADO</t>
  </si>
  <si>
    <t>PREVENTIVO</t>
  </si>
  <si>
    <t>CORRECTIVO</t>
  </si>
  <si>
    <t>OPCIONES POR CITERIO</t>
  </si>
  <si>
    <t>Cuando no existen controles</t>
  </si>
  <si>
    <t>PARCIALMENTE ADECUADO</t>
  </si>
  <si>
    <t>Cuando la calificación sea hasta 1</t>
  </si>
  <si>
    <t>Cuando la calificación sea mayor que 1 y menor o igual que 2</t>
  </si>
  <si>
    <t>Cuando la calificación mayor que 2</t>
  </si>
  <si>
    <t>CON DEFICIENCIAS</t>
  </si>
  <si>
    <t>Cuando la calificación sea mayor que 6</t>
  </si>
  <si>
    <t>Cuando la calificación sea igual o mayor de 3,1 y menor o igual que 6</t>
  </si>
  <si>
    <r>
      <t xml:space="preserve">VALORACIÓN DISEÑO DE CONTROL - EFICIENCIA
</t>
    </r>
    <r>
      <rPr>
        <b/>
        <sz val="16"/>
        <color indexed="8"/>
        <rFont val="Arial"/>
        <family val="2"/>
      </rPr>
      <t xml:space="preserve">(25%) </t>
    </r>
  </si>
  <si>
    <t>EFICIENTE</t>
  </si>
  <si>
    <t>INEFICIENTE</t>
  </si>
  <si>
    <t>INEFICAZ</t>
  </si>
  <si>
    <t>EFICAZ</t>
  </si>
  <si>
    <t>EFECTIVO</t>
  </si>
  <si>
    <t>INEFECTIVO</t>
  </si>
  <si>
    <t>RANGO DE CALIFICACIÓN</t>
  </si>
  <si>
    <t>CALIFICACIÓN %</t>
  </si>
  <si>
    <t>CONCEPTO</t>
  </si>
  <si>
    <t>&gt;=0 y &lt;=1</t>
  </si>
  <si>
    <t>&gt;1 y &lt;=1,5</t>
  </si>
  <si>
    <t>&gt;1,5 y &lt;=2</t>
  </si>
  <si>
    <t>&gt;2 y &lt;=2,5</t>
  </si>
  <si>
    <t>&gt;2,5 y &lt;3</t>
  </si>
  <si>
    <t>&gt;=3</t>
  </si>
  <si>
    <t>BASE 100%</t>
  </si>
  <si>
    <t>CALIFICACIONES POSIBLES DISEÑO DE CONTROLES - EFICIENCIA</t>
  </si>
  <si>
    <t>CALIFICACIONES POSIBLES EFICACIA DE LOS CONTROLES</t>
  </si>
  <si>
    <t>CALIFICACIONES POSIBLES SOBRE LA CALIDAD Y EFECTIVIDAD DEL CONTROL INTERNO FINANCIERO Y DE GESTIÓN (100%)</t>
  </si>
  <si>
    <r>
      <t>TOTAL CALIDAD Y EFECTIVIDAD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CONTROL INTERNO FINANCIERO Y DE GESTIÓN</t>
    </r>
  </si>
  <si>
    <t>SEMIAUTOMATICO</t>
  </si>
  <si>
    <t>Existen incorrecciones  
(60%)</t>
  </si>
  <si>
    <t>Existe evidencia de su uso 
(20%)</t>
  </si>
  <si>
    <t>RESULTADO DE LA EFECTIVIDAD DE LOS CONTROLES</t>
  </si>
  <si>
    <t xml:space="preserve">EVALUACIÓN DEL DISEÑO DEL CONTROL (25%) </t>
  </si>
  <si>
    <t>EVALUACIÓN DE LA EFECTIVIDAD DE LOS CONTROLES (75%)</t>
  </si>
  <si>
    <r>
      <t xml:space="preserve">VALORACIÓN DE EFECTIVIDAD DE LOS CONTROLES
</t>
    </r>
    <r>
      <rPr>
        <b/>
        <sz val="16"/>
        <color indexed="8"/>
        <rFont val="Arial"/>
        <family val="2"/>
      </rPr>
      <t xml:space="preserve"> (75%)</t>
    </r>
  </si>
  <si>
    <t>Riesgo Fraude</t>
  </si>
  <si>
    <t>En la auditoría anterior se identificó la misma incorrección 
(20%)</t>
  </si>
  <si>
    <t>GESTIÓN FINANCIERA</t>
  </si>
  <si>
    <t>GESTIÓN PRESUPUESTAL</t>
  </si>
  <si>
    <t>RESULTADO  DISEÑO DE CONTROL</t>
  </si>
  <si>
    <t>RIESGO COMBINADO (Riesgo inherente*Diseño del control)</t>
  </si>
  <si>
    <r>
      <rPr>
        <b/>
        <sz val="10"/>
        <color indexed="8"/>
        <rFont val="Arial"/>
        <family val="2"/>
      </rPr>
      <t>Naturaleza riesgo de fraude</t>
    </r>
  </si>
  <si>
    <t>Riesgo 
fraude</t>
  </si>
  <si>
    <t>FASE DE PLANEACIÓN</t>
  </si>
  <si>
    <t>FASE DE EJECUCIÓN</t>
  </si>
  <si>
    <t>N/A</t>
  </si>
  <si>
    <t xml:space="preserve"> De 1.0 a 1.5</t>
  </si>
  <si>
    <t>De &gt; 1.5 a 2.0</t>
  </si>
  <si>
    <t xml:space="preserve">Con deficiencias </t>
  </si>
  <si>
    <t xml:space="preserve"> De &gt; 2.0 a 3.0</t>
  </si>
  <si>
    <r>
      <t xml:space="preserve">CALIFICACION SOBRE LA CALIDAD Y </t>
    </r>
    <r>
      <rPr>
        <b/>
        <sz val="10"/>
        <rFont val="Arial"/>
        <family val="2"/>
      </rPr>
      <t>EFICIENCIA</t>
    </r>
    <r>
      <rPr>
        <b/>
        <sz val="10"/>
        <color indexed="8"/>
        <rFont val="Arial"/>
        <family val="2"/>
      </rPr>
      <t xml:space="preserve"> DEL CONTROL FISCAL INTERNO  INTERNO</t>
    </r>
  </si>
  <si>
    <t>RIESGO COMBINADO                        (Riesgo inherente*Diseño del control)</t>
  </si>
  <si>
    <t>Rangos de ponderación CFI</t>
  </si>
  <si>
    <t xml:space="preserve">Diseño de controles </t>
  </si>
  <si>
    <t xml:space="preserve">Efectividad de controles </t>
  </si>
  <si>
    <t>Riesgo combinado</t>
  </si>
  <si>
    <t>Resultado del CFI</t>
  </si>
  <si>
    <t>Posibles efectos en caso de materialización</t>
  </si>
  <si>
    <t>Impacto Alto</t>
  </si>
  <si>
    <t>Impacto Medio</t>
  </si>
  <si>
    <t>Impacto Bajo</t>
  </si>
  <si>
    <t>Entidad auditada:</t>
  </si>
  <si>
    <t>Vigencia PVCFT</t>
  </si>
  <si>
    <t>Fecha de revisión</t>
  </si>
  <si>
    <t>Equipo Auditor:</t>
  </si>
  <si>
    <t xml:space="preserve">Supervisor: </t>
  </si>
  <si>
    <t>TABLA DE RESULTADOS</t>
  </si>
  <si>
    <t>Tarifas no corresponden al servicio prestado</t>
  </si>
  <si>
    <t>xxxxxxxx</t>
  </si>
  <si>
    <t>Las operaciones de ingresos, gastos y costos realizados por la administración en el periodo auditado están registradas de manera correcta y oportuna?</t>
  </si>
  <si>
    <t>¿Las reservas constituidas por el ente público están soportadas por normas vigentes, estatutarias y de junta directiva? Constituyen reservas presupuestales para cancelar gastos de funcionamiento?</t>
  </si>
  <si>
    <t>Están adicionadas en el presupuesto las cuentas por pagar de la vigencia anterior?</t>
  </si>
  <si>
    <t>Están debidamente adicionadas al presupuesto las cuentas por cobrar?</t>
  </si>
  <si>
    <t>Revise la correcta clasificación de los activos en las partidas: Corriente y No corriente, conforme al marco normativo al que pertenezca la entidad y a las políticas contables debidamente establecidas por la entidad.</t>
  </si>
  <si>
    <t>Analizar los grupos o cuentas seleccionadas con base en las Notas a los Estados Financieros y/o Revelaciones y lo establecido en las políticas contables para cada uno de estos: efectivo, inversiones, cuentas por cobrar, prestamos por cobrar, inventarios, propiedad planta y equipo, otros activos.</t>
  </si>
  <si>
    <t>•	Determine que se aplique la normatividad y políticas contables relacionadas con el manejo y destinación de las cuentas bancarias de las entidades Públicas.
•	Verifique la elaboración de las conciliaciones bancarias conforme a lo establecido en las políticas contables de la entidad.
•	Confronte el saldo del libro de bancos reflejado en la conciliación con el saldo de la misma cuenta en los libros contables auxiliares de bancos.</t>
  </si>
  <si>
    <t>Depreciación de Propiedad Planta y Equipo
Verifique que se dé cumplimiento al procedimiento establecido en las políticas contables de la entidad depreciación, deterioro y registro en forma individual de cada uno de los Activos del grupo de Propiedades Planta y Equipo</t>
  </si>
  <si>
    <t>Evalúe los conceptos de ingresos que desarrollan el objeto o función de cometido estatal de la entidad, teniendo presente conceptos como la materialidad, las políticas contables y las revelaciones en Notas a los Estados Financieros, en cuentas tales como: los ingresos sin contraprestación; los ingresos con contraprestación</t>
  </si>
  <si>
    <t>Evalúe los conceptos de gastos que desarrollan el objeto o función de cometido estatal de la entidad, teniendo presente conceptos como la materialidad, las políticas contables y las revelaciones en Notas a los Estados Financieros, en cuentas tales como: los gastos de administración y operación; los gastos de ventas; el gasto público social; el costo de ventas.</t>
  </si>
  <si>
    <t>PROCESO: GESTIÓN DE CONTROL FISCAL - 
SUBCONTRALORÍA DELEGADA PARA EL CONTROL FISCAL</t>
  </si>
  <si>
    <t>Código: RECF-28A-01 PERCF</t>
  </si>
  <si>
    <t>Versión: 01 - 2021</t>
  </si>
  <si>
    <t>PROCESO: GESTIÓN DE CONTROL FISCAL - 
SUBCONTRALORÍA DELEGADA PARA EL CONTROL FISCAL
AUDITORIA ESPECIAL DE REVISIÓN DE CUENTA PARA FENECIMIENTO
PAPEL DE TRABAJO MATRIZ DE RIESGOS Y CONTROLES</t>
  </si>
  <si>
    <t>AUDITORIA ESPECIAL DE REVISIÓN DE CUENTA PARA FENECIMIENTO</t>
  </si>
  <si>
    <t xml:space="preserve">PAPEL DE TRABAJO MATRIZ DE RIESGOS Y CONTROLES </t>
  </si>
  <si>
    <t>Fecha:13-02-2021</t>
  </si>
  <si>
    <t>Código: RECF-28A-01 PERCF
Versión: 01 - 2021
Fecha:13-02-2021</t>
  </si>
  <si>
    <t>Se ejecutó el presupuesto de acuerdo a la normatividad presupuestal aplicable a la entidad durante la vigencia auditada?</t>
  </si>
  <si>
    <t>Valide la programación, elaboración, presentación, aprobación, liquidación del presupuesto de acuerdo a la normatividad presupuestal aplicable a la entidad durante la vigencia auditada?</t>
  </si>
  <si>
    <t>Se ejecutaron los gastos decretados conforme a la normatividad? Verifique que todos los actos administrativos que afecten apropiaciones presupuestales cuenten con certificado de disponibilidad previos y los compromisos adquiridos estén perfeccionados con el registro presupuestal</t>
  </si>
  <si>
    <t>Evaluar el resultado presupuestal (déficit y/o superávit)para evaluar la gestión de la vigencia. Revise en los rubros presupuestales de gastos, que no se hayan contraído obligaciones sobre apropiaciones presupuestales inexistente o en exceso del saldo disponible.</t>
  </si>
  <si>
    <t>Las cuentas por pagar constituidas al cierre de la vigencia fueron canceladas en su totalidad en la siguiente vigencia?</t>
  </si>
  <si>
    <t xml:space="preserve">Marco conceptual  de las normas incorporadas en el régimen de contabilidad publica (RCP)según nuevo marco normativo de la  Contaduría General de la Nación  </t>
  </si>
  <si>
    <t>Analizar los grupos o cuentas seleccionadas con base en las Notas a los Estados Financieros y/o Revelaciones y lo establecido en las políticas contables para cada uno de estos: cuentas por  pagar, prestamos por pagar, provisiones, pasivos por beneficios a los empleados, otros pasivos que el auditor considere  especial análisis</t>
  </si>
  <si>
    <t>Garantía para el Manejo de Fondos y Bienes de la Entidad. Verifique que las pólizas tomadas cubran los amparos para los bienes del estado, establecidos en la normatividad vigente y que cumplan con todos los requisitos de Ley establecidos</t>
  </si>
  <si>
    <t>Sistema de Control Interno Contable. Verificar la evaluación de control interno contable presentada en el Chip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</si>
</sst>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/>
      <name val="Arial"/>
      <family val="2"/>
    </font>
    <font>
      <sz val="10"/>
      <color theme="1"/>
      <name val="Arial"/>
      <family val="2"/>
    </font>
    <font>
      <sz val="9"/>
      <color rgb="FFFFFF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21212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 Black"/>
      <family val="2"/>
    </font>
    <font>
      <b/>
      <sz val="1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20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medium">
        <color indexed="64"/>
      </left>
      <right style="thin">
        <color theme="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7" fillId="2" borderId="42" applyNumberFormat="0" applyAlignment="0" applyProtection="0"/>
    <xf numFmtId="0" fontId="18" fillId="3" borderId="43" applyNumberFormat="0" applyAlignment="0" applyProtection="0"/>
    <xf numFmtId="0" fontId="1" fillId="0" borderId="0"/>
  </cellStyleXfs>
  <cellXfs count="3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horizontal="left" vertical="center" wrapText="1"/>
    </xf>
    <xf numFmtId="0" fontId="23" fillId="7" borderId="45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2" fillId="9" borderId="5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7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1" xfId="0" applyFont="1" applyFill="1" applyBorder="1" applyAlignment="1" applyProtection="1">
      <alignment horizontal="center" vertical="center" wrapText="1"/>
      <protection hidden="1"/>
    </xf>
    <xf numFmtId="0" fontId="2" fillId="10" borderId="7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6" fillId="4" borderId="7" xfId="0" applyFont="1" applyFill="1" applyBorder="1" applyAlignment="1" applyProtection="1">
      <alignment horizontal="center" vertical="center" wrapText="1"/>
      <protection hidden="1"/>
    </xf>
    <xf numFmtId="1" fontId="28" fillId="1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 applyProtection="1">
      <alignment horizontal="center" vertical="center" wrapText="1"/>
      <protection locked="0" hidden="1"/>
    </xf>
    <xf numFmtId="0" fontId="26" fillId="0" borderId="7" xfId="0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locked="0" hidden="1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Border="1" applyAlignment="1" applyProtection="1">
      <alignment vertical="center"/>
      <protection hidden="1"/>
    </xf>
    <xf numFmtId="0" fontId="30" fillId="10" borderId="0" xfId="0" applyFont="1" applyFill="1" applyBorder="1" applyAlignment="1" applyProtection="1">
      <alignment vertical="center" wrapText="1"/>
      <protection hidden="1"/>
    </xf>
    <xf numFmtId="0" fontId="8" fillId="10" borderId="5" xfId="0" applyFont="1" applyFill="1" applyBorder="1" applyAlignment="1" applyProtection="1">
      <alignment horizontal="left" vertical="center"/>
      <protection hidden="1"/>
    </xf>
    <xf numFmtId="0" fontId="8" fillId="10" borderId="0" xfId="0" applyFont="1" applyFill="1" applyBorder="1" applyAlignment="1" applyProtection="1">
      <alignment horizontal="left" vertical="center"/>
      <protection hidden="1"/>
    </xf>
    <xf numFmtId="0" fontId="9" fillId="10" borderId="0" xfId="0" applyFont="1" applyFill="1" applyBorder="1" applyAlignment="1" applyProtection="1">
      <alignment horizontal="center" vertical="center"/>
      <protection hidden="1"/>
    </xf>
    <xf numFmtId="0" fontId="31" fillId="10" borderId="0" xfId="0" applyFont="1" applyFill="1" applyBorder="1" applyAlignment="1" applyProtection="1">
      <alignment horizontal="center" vertical="center"/>
      <protection hidden="1"/>
    </xf>
    <xf numFmtId="2" fontId="32" fillId="10" borderId="0" xfId="0" applyNumberFormat="1" applyFont="1" applyFill="1" applyBorder="1" applyAlignment="1" applyProtection="1">
      <alignment vertical="center" wrapText="1"/>
      <protection hidden="1"/>
    </xf>
    <xf numFmtId="0" fontId="33" fillId="10" borderId="0" xfId="0" applyFont="1" applyFill="1" applyBorder="1" applyAlignment="1" applyProtection="1">
      <alignment vertical="center"/>
      <protection hidden="1"/>
    </xf>
    <xf numFmtId="0" fontId="34" fillId="8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2" fontId="32" fillId="6" borderId="2" xfId="0" applyNumberFormat="1" applyFont="1" applyFill="1" applyBorder="1" applyAlignment="1" applyProtection="1">
      <alignment horizontal="center" vertical="center" wrapText="1"/>
      <protection hidden="1"/>
    </xf>
    <xf numFmtId="165" fontId="24" fillId="10" borderId="0" xfId="0" applyNumberFormat="1" applyFont="1" applyFill="1" applyBorder="1" applyAlignment="1" applyProtection="1">
      <alignment horizontal="left" vertical="center"/>
      <protection hidden="1"/>
    </xf>
    <xf numFmtId="2" fontId="2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6" fontId="26" fillId="11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6" fillId="10" borderId="0" xfId="0" applyFont="1" applyFill="1" applyAlignment="1">
      <alignment vertical="center"/>
    </xf>
    <xf numFmtId="0" fontId="23" fillId="7" borderId="46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12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6" fillId="0" borderId="0" xfId="3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165" fontId="3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4" fillId="11" borderId="1" xfId="0" applyFont="1" applyFill="1" applyBorder="1" applyAlignment="1" applyProtection="1">
      <alignment horizontal="center" vertical="center" wrapText="1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justify" vertical="center"/>
      <protection hidden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5" borderId="0" xfId="0" applyFont="1" applyFill="1" applyAlignment="1">
      <alignment vertical="center"/>
    </xf>
    <xf numFmtId="0" fontId="6" fillId="0" borderId="0" xfId="3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165" fontId="34" fillId="13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4" fillId="14" borderId="1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>
      <alignment vertical="center"/>
    </xf>
    <xf numFmtId="0" fontId="34" fillId="13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left" vertical="center" wrapText="1"/>
      <protection locked="0" hidden="1"/>
    </xf>
    <xf numFmtId="0" fontId="14" fillId="13" borderId="15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vertical="center"/>
    </xf>
    <xf numFmtId="0" fontId="40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9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2" fontId="25" fillId="17" borderId="1" xfId="0" applyNumberFormat="1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4" fillId="4" borderId="1" xfId="0" applyFont="1" applyFill="1" applyBorder="1" applyAlignment="1" applyProtection="1">
      <alignment horizontal="center" vertical="center"/>
      <protection hidden="1"/>
    </xf>
    <xf numFmtId="0" fontId="43" fillId="9" borderId="1" xfId="0" applyFont="1" applyFill="1" applyBorder="1" applyAlignment="1" applyProtection="1">
      <alignment horizontal="center" vertical="center"/>
      <protection hidden="1"/>
    </xf>
    <xf numFmtId="0" fontId="43" fillId="12" borderId="1" xfId="0" applyFont="1" applyFill="1" applyBorder="1" applyAlignment="1" applyProtection="1">
      <alignment horizontal="center" vertical="center"/>
      <protection hidden="1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44" fillId="14" borderId="1" xfId="0" applyFont="1" applyFill="1" applyBorder="1" applyAlignment="1" applyProtection="1">
      <alignment horizontal="center" vertical="center" wrapText="1"/>
      <protection hidden="1"/>
    </xf>
    <xf numFmtId="0" fontId="34" fillId="11" borderId="15" xfId="0" applyFont="1" applyFill="1" applyBorder="1" applyAlignment="1" applyProtection="1">
      <alignment horizontal="center" vertical="center" wrapText="1"/>
      <protection hidden="1"/>
    </xf>
    <xf numFmtId="2" fontId="25" fillId="10" borderId="1" xfId="0" applyNumberFormat="1" applyFont="1" applyFill="1" applyBorder="1" applyAlignment="1" applyProtection="1">
      <alignment horizontal="center" vertical="center" wrapText="1"/>
      <protection hidden="1"/>
    </xf>
    <xf numFmtId="166" fontId="26" fillId="11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7" xfId="0" applyFont="1" applyFill="1" applyBorder="1" applyAlignment="1" applyProtection="1">
      <alignment horizontal="center" vertical="center" wrapText="1"/>
      <protection hidden="1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18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 wrapText="1"/>
      <protection hidden="1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6" fillId="10" borderId="0" xfId="3" applyFont="1" applyFill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center"/>
    </xf>
    <xf numFmtId="164" fontId="34" fillId="10" borderId="1" xfId="0" applyNumberFormat="1" applyFont="1" applyFill="1" applyBorder="1" applyAlignment="1" applyProtection="1">
      <alignment horizontal="center" vertical="center" wrapText="1"/>
      <protection hidden="1"/>
    </xf>
    <xf numFmtId="165" fontId="29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11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47" fillId="19" borderId="20" xfId="0" applyFont="1" applyFill="1" applyBorder="1" applyAlignment="1">
      <alignment horizontal="center" vertical="center"/>
    </xf>
    <xf numFmtId="0" fontId="47" fillId="4" borderId="21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9" borderId="21" xfId="0" applyFont="1" applyFill="1" applyBorder="1" applyAlignment="1">
      <alignment horizontal="center" vertical="center"/>
    </xf>
    <xf numFmtId="0" fontId="47" fillId="9" borderId="13" xfId="0" applyFont="1" applyFill="1" applyBorder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1" fontId="28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34" fillId="11" borderId="7" xfId="0" applyFont="1" applyFill="1" applyBorder="1" applyAlignment="1" applyProtection="1">
      <alignment horizontal="center" vertical="center" wrapText="1"/>
      <protection hidden="1"/>
    </xf>
    <xf numFmtId="2" fontId="25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34" fillId="10" borderId="7" xfId="0" applyNumberFormat="1" applyFont="1" applyFill="1" applyBorder="1" applyAlignment="1" applyProtection="1">
      <alignment horizontal="center" vertical="center" wrapText="1"/>
      <protection hidden="1"/>
    </xf>
    <xf numFmtId="2" fontId="25" fillId="17" borderId="7" xfId="0" applyNumberFormat="1" applyFont="1" applyFill="1" applyBorder="1" applyAlignment="1" applyProtection="1">
      <alignment horizontal="center" vertical="center"/>
      <protection hidden="1"/>
    </xf>
    <xf numFmtId="165" fontId="34" fillId="13" borderId="7" xfId="0" applyNumberFormat="1" applyFont="1" applyFill="1" applyBorder="1" applyAlignment="1" applyProtection="1">
      <alignment horizontal="center" vertical="center"/>
      <protection hidden="1"/>
    </xf>
    <xf numFmtId="0" fontId="34" fillId="14" borderId="7" xfId="0" applyFont="1" applyFill="1" applyBorder="1" applyAlignment="1" applyProtection="1">
      <alignment horizontal="center" vertical="center"/>
      <protection hidden="1"/>
    </xf>
    <xf numFmtId="0" fontId="25" fillId="10" borderId="22" xfId="0" applyFont="1" applyFill="1" applyBorder="1" applyAlignment="1" applyProtection="1">
      <alignment vertical="center" wrapText="1"/>
      <protection locked="0"/>
    </xf>
    <xf numFmtId="0" fontId="34" fillId="20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4" fillId="14" borderId="23" xfId="0" applyFont="1" applyFill="1" applyBorder="1" applyAlignment="1" applyProtection="1">
      <alignment horizontal="center" vertical="center" wrapText="1"/>
      <protection hidden="1"/>
    </xf>
    <xf numFmtId="0" fontId="34" fillId="0" borderId="17" xfId="0" applyFont="1" applyBorder="1" applyAlignment="1" applyProtection="1">
      <alignment horizontal="center" vertical="center" wrapText="1"/>
      <protection locked="0" hidden="1"/>
    </xf>
    <xf numFmtId="0" fontId="34" fillId="0" borderId="0" xfId="0" applyFont="1" applyBorder="1" applyAlignment="1" applyProtection="1">
      <alignment horizontal="center" vertical="center" wrapText="1"/>
      <protection locked="0" hidden="1"/>
    </xf>
    <xf numFmtId="2" fontId="32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locked="0" hidden="1"/>
    </xf>
    <xf numFmtId="0" fontId="34" fillId="9" borderId="1" xfId="0" applyFont="1" applyFill="1" applyBorder="1" applyAlignment="1" applyProtection="1">
      <alignment horizontal="center" vertical="center" wrapText="1"/>
      <protection locked="0" hidden="1"/>
    </xf>
    <xf numFmtId="0" fontId="34" fillId="4" borderId="1" xfId="0" applyFont="1" applyFill="1" applyBorder="1" applyAlignment="1" applyProtection="1">
      <alignment horizontal="center" vertical="center" wrapText="1"/>
      <protection locked="0" hidden="1"/>
    </xf>
    <xf numFmtId="0" fontId="34" fillId="8" borderId="1" xfId="0" applyFont="1" applyFill="1" applyBorder="1" applyAlignment="1" applyProtection="1">
      <alignment horizontal="center" vertical="center" wrapText="1"/>
      <protection locked="0"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left"/>
      <protection hidden="1"/>
    </xf>
    <xf numFmtId="0" fontId="44" fillId="0" borderId="1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 hidden="1"/>
    </xf>
    <xf numFmtId="0" fontId="14" fillId="0" borderId="17" xfId="0" applyFont="1" applyBorder="1" applyAlignment="1" applyProtection="1">
      <alignment horizontal="center" vertical="center" wrapText="1"/>
      <protection locked="0" hidden="1"/>
    </xf>
    <xf numFmtId="0" fontId="45" fillId="0" borderId="2" xfId="0" applyFont="1" applyBorder="1" applyAlignment="1" applyProtection="1">
      <protection hidden="1"/>
    </xf>
    <xf numFmtId="0" fontId="45" fillId="0" borderId="24" xfId="0" applyFont="1" applyBorder="1" applyAlignment="1" applyProtection="1">
      <protection hidden="1"/>
    </xf>
    <xf numFmtId="0" fontId="45" fillId="0" borderId="0" xfId="0" applyFont="1" applyBorder="1" applyAlignment="1" applyProtection="1">
      <protection hidden="1"/>
    </xf>
    <xf numFmtId="0" fontId="45" fillId="0" borderId="25" xfId="0" applyFont="1" applyBorder="1" applyAlignment="1" applyProtection="1">
      <protection hidden="1"/>
    </xf>
    <xf numFmtId="0" fontId="34" fillId="11" borderId="26" xfId="0" applyFont="1" applyFill="1" applyBorder="1" applyAlignment="1" applyProtection="1">
      <alignment vertical="center" wrapText="1"/>
      <protection hidden="1"/>
    </xf>
    <xf numFmtId="0" fontId="34" fillId="15" borderId="27" xfId="0" applyFont="1" applyFill="1" applyBorder="1" applyAlignment="1" applyProtection="1">
      <alignment horizontal="center" vertical="center" wrapText="1"/>
      <protection hidden="1"/>
    </xf>
    <xf numFmtId="0" fontId="34" fillId="15" borderId="27" xfId="0" applyFont="1" applyFill="1" applyBorder="1" applyAlignment="1" applyProtection="1">
      <alignment horizontal="center" vertical="center"/>
      <protection hidden="1"/>
    </xf>
    <xf numFmtId="0" fontId="34" fillId="15" borderId="27" xfId="0" applyFont="1" applyFill="1" applyBorder="1" applyAlignment="1" applyProtection="1">
      <alignment horizontal="justify" vertical="center"/>
      <protection hidden="1"/>
    </xf>
    <xf numFmtId="0" fontId="34" fillId="4" borderId="27" xfId="0" applyFont="1" applyFill="1" applyBorder="1" applyAlignment="1" applyProtection="1">
      <alignment vertical="center" wrapText="1"/>
      <protection hidden="1"/>
    </xf>
    <xf numFmtId="0" fontId="34" fillId="11" borderId="27" xfId="0" applyFont="1" applyFill="1" applyBorder="1" applyAlignment="1" applyProtection="1">
      <alignment horizontal="center" vertical="center" wrapText="1"/>
      <protection hidden="1"/>
    </xf>
    <xf numFmtId="0" fontId="34" fillId="13" borderId="27" xfId="0" applyFont="1" applyFill="1" applyBorder="1" applyAlignment="1" applyProtection="1">
      <alignment vertical="center" wrapText="1"/>
      <protection hidden="1"/>
    </xf>
    <xf numFmtId="0" fontId="34" fillId="21" borderId="27" xfId="0" applyFont="1" applyFill="1" applyBorder="1" applyAlignment="1" applyProtection="1">
      <alignment horizontal="center" vertical="center" wrapText="1"/>
      <protection hidden="1"/>
    </xf>
    <xf numFmtId="0" fontId="34" fillId="8" borderId="27" xfId="0" applyFont="1" applyFill="1" applyBorder="1" applyAlignment="1" applyProtection="1">
      <alignment horizontal="center" vertical="center" wrapText="1"/>
      <protection hidden="1"/>
    </xf>
    <xf numFmtId="9" fontId="34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34" fillId="11" borderId="27" xfId="0" applyFont="1" applyFill="1" applyBorder="1" applyAlignment="1" applyProtection="1">
      <alignment vertical="center" wrapText="1"/>
      <protection hidden="1"/>
    </xf>
    <xf numFmtId="0" fontId="34" fillId="13" borderId="27" xfId="0" applyFont="1" applyFill="1" applyBorder="1" applyAlignment="1" applyProtection="1">
      <alignment horizontal="center" vertical="center" wrapText="1"/>
      <protection hidden="1"/>
    </xf>
    <xf numFmtId="9" fontId="34" fillId="13" borderId="27" xfId="0" applyNumberFormat="1" applyFont="1" applyFill="1" applyBorder="1" applyAlignment="1" applyProtection="1">
      <alignment horizontal="center" vertical="center" wrapText="1"/>
      <protection hidden="1"/>
    </xf>
    <xf numFmtId="0" fontId="14" fillId="13" borderId="27" xfId="0" applyFont="1" applyFill="1" applyBorder="1" applyAlignment="1" applyProtection="1">
      <alignment horizontal="center" vertical="center" wrapText="1"/>
      <protection hidden="1"/>
    </xf>
    <xf numFmtId="0" fontId="14" fillId="21" borderId="27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/>
    <xf numFmtId="0" fontId="17" fillId="2" borderId="0" xfId="1" applyBorder="1"/>
    <xf numFmtId="0" fontId="18" fillId="22" borderId="1" xfId="2" applyFill="1" applyBorder="1" applyAlignment="1">
      <alignment horizontal="center"/>
    </xf>
    <xf numFmtId="0" fontId="18" fillId="22" borderId="1" xfId="2" applyFill="1" applyBorder="1" applyAlignment="1">
      <alignment horizontal="center" vertical="center"/>
    </xf>
    <xf numFmtId="0" fontId="20" fillId="16" borderId="1" xfId="2" applyFont="1" applyFill="1" applyBorder="1" applyAlignment="1" applyProtection="1">
      <alignment horizontal="center" vertical="center" wrapText="1"/>
      <protection locked="0"/>
    </xf>
    <xf numFmtId="0" fontId="20" fillId="16" borderId="1" xfId="2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7" fillId="0" borderId="7" xfId="0" applyFont="1" applyBorder="1" applyAlignment="1" applyProtection="1">
      <alignment horizontal="center" vertical="center" wrapText="1"/>
      <protection hidden="1"/>
    </xf>
    <xf numFmtId="2" fontId="2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/>
      <protection locked="0"/>
    </xf>
    <xf numFmtId="0" fontId="2" fillId="10" borderId="28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locked="0" hidden="1"/>
    </xf>
    <xf numFmtId="0" fontId="26" fillId="0" borderId="29" xfId="0" applyFont="1" applyBorder="1" applyAlignment="1" applyProtection="1">
      <alignment horizontal="center" vertical="center" wrapText="1"/>
      <protection hidden="1"/>
    </xf>
    <xf numFmtId="165" fontId="33" fillId="0" borderId="14" xfId="0" applyNumberFormat="1" applyFont="1" applyBorder="1" applyAlignment="1" applyProtection="1">
      <alignment horizontal="center" vertical="center" wrapText="1"/>
      <protection hidden="1"/>
    </xf>
    <xf numFmtId="0" fontId="49" fillId="0" borderId="7" xfId="0" applyFont="1" applyBorder="1" applyAlignment="1" applyProtection="1">
      <alignment horizontal="center" vertical="center" wrapText="1"/>
      <protection locked="0"/>
    </xf>
    <xf numFmtId="0" fontId="50" fillId="0" borderId="7" xfId="0" applyFont="1" applyBorder="1" applyAlignment="1" applyProtection="1">
      <alignment horizontal="justify" vertical="center" wrapText="1"/>
      <protection locked="0"/>
    </xf>
    <xf numFmtId="165" fontId="26" fillId="0" borderId="1" xfId="0" applyNumberFormat="1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1" fontId="26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>
      <alignment vertical="center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justify" vertical="center" wrapText="1"/>
      <protection locked="0"/>
    </xf>
    <xf numFmtId="0" fontId="10" fillId="10" borderId="1" xfId="0" applyFont="1" applyFill="1" applyBorder="1" applyAlignment="1">
      <alignment horizontal="justify" vertic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>
      <alignment horizontal="justify" vertical="center" wrapText="1"/>
    </xf>
    <xf numFmtId="0" fontId="22" fillId="10" borderId="1" xfId="0" applyFont="1" applyFill="1" applyBorder="1" applyAlignment="1" applyProtection="1">
      <alignment horizontal="justify" vertical="center" wrapText="1"/>
      <protection locked="0"/>
    </xf>
    <xf numFmtId="0" fontId="49" fillId="10" borderId="7" xfId="0" applyFont="1" applyFill="1" applyBorder="1" applyAlignment="1" applyProtection="1">
      <alignment horizontal="center" vertical="center" wrapText="1"/>
      <protection locked="0"/>
    </xf>
    <xf numFmtId="0" fontId="22" fillId="10" borderId="1" xfId="0" applyFont="1" applyFill="1" applyBorder="1" applyAlignment="1">
      <alignment horizontal="justify" vertical="center" wrapText="1"/>
    </xf>
    <xf numFmtId="0" fontId="34" fillId="11" borderId="27" xfId="0" applyFont="1" applyFill="1" applyBorder="1" applyAlignment="1" applyProtection="1">
      <alignment horizontal="center" vertical="center" wrapText="1"/>
      <protection hidden="1"/>
    </xf>
    <xf numFmtId="164" fontId="34" fillId="10" borderId="27" xfId="0" applyNumberFormat="1" applyFont="1" applyFill="1" applyBorder="1" applyAlignment="1" applyProtection="1">
      <alignment horizontal="center" vertical="center" wrapText="1"/>
      <protection hidden="1"/>
    </xf>
    <xf numFmtId="165" fontId="15" fillId="23" borderId="27" xfId="0" applyNumberFormat="1" applyFont="1" applyFill="1" applyBorder="1" applyAlignment="1" applyProtection="1">
      <alignment horizontal="center" vertical="center"/>
      <protection hidden="1"/>
    </xf>
    <xf numFmtId="0" fontId="34" fillId="14" borderId="27" xfId="0" applyFont="1" applyFill="1" applyBorder="1" applyAlignment="1" applyProtection="1">
      <alignment horizontal="center" vertical="center"/>
      <protection hidden="1"/>
    </xf>
    <xf numFmtId="0" fontId="51" fillId="5" borderId="30" xfId="0" applyFont="1" applyFill="1" applyBorder="1" applyAlignment="1" applyProtection="1">
      <alignment vertical="center" wrapText="1"/>
      <protection hidden="1"/>
    </xf>
    <xf numFmtId="0" fontId="22" fillId="0" borderId="1" xfId="0" applyFont="1" applyBorder="1" applyAlignment="1">
      <alignment horizontal="justify" vertical="top" wrapText="1"/>
    </xf>
    <xf numFmtId="0" fontId="8" fillId="10" borderId="1" xfId="0" applyFont="1" applyFill="1" applyBorder="1" applyAlignment="1" applyProtection="1">
      <alignment horizontal="left" vertical="center"/>
      <protection hidden="1"/>
    </xf>
    <xf numFmtId="0" fontId="9" fillId="1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 wrapText="1"/>
    </xf>
    <xf numFmtId="0" fontId="29" fillId="8" borderId="7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left" vertical="center"/>
      <protection hidden="1"/>
    </xf>
    <xf numFmtId="0" fontId="61" fillId="0" borderId="1" xfId="0" applyFont="1" applyBorder="1" applyAlignment="1">
      <alignment horizontal="left" vertical="center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1" fillId="0" borderId="1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5" fillId="16" borderId="32" xfId="0" applyFont="1" applyFill="1" applyBorder="1" applyAlignment="1" applyProtection="1">
      <alignment horizontal="center" vertical="center"/>
      <protection hidden="1"/>
    </xf>
    <xf numFmtId="0" fontId="25" fillId="16" borderId="33" xfId="0" applyFont="1" applyFill="1" applyBorder="1" applyAlignment="1" applyProtection="1">
      <alignment horizontal="center" vertical="center"/>
      <protection hidden="1"/>
    </xf>
    <xf numFmtId="0" fontId="25" fillId="16" borderId="20" xfId="0" applyFont="1" applyFill="1" applyBorder="1" applyAlignment="1" applyProtection="1">
      <alignment horizontal="center" vertical="center"/>
      <protection hidden="1"/>
    </xf>
    <xf numFmtId="0" fontId="34" fillId="0" borderId="8" xfId="0" applyFont="1" applyFill="1" applyBorder="1" applyAlignment="1" applyProtection="1">
      <alignment horizontal="center" vertical="center"/>
      <protection hidden="1"/>
    </xf>
    <xf numFmtId="0" fontId="34" fillId="0" borderId="34" xfId="0" applyFont="1" applyFill="1" applyBorder="1" applyAlignment="1" applyProtection="1">
      <alignment horizontal="center" vertical="center"/>
      <protection hidden="1"/>
    </xf>
    <xf numFmtId="0" fontId="34" fillId="0" borderId="26" xfId="0" applyFont="1" applyFill="1" applyBorder="1" applyAlignment="1" applyProtection="1">
      <alignment horizontal="center" vertical="center"/>
      <protection hidden="1"/>
    </xf>
    <xf numFmtId="0" fontId="34" fillId="0" borderId="27" xfId="0" applyFont="1" applyFill="1" applyBorder="1" applyAlignment="1" applyProtection="1">
      <alignment horizontal="center" vertical="center"/>
      <protection hidden="1"/>
    </xf>
    <xf numFmtId="0" fontId="34" fillId="0" borderId="35" xfId="0" applyFont="1" applyFill="1" applyBorder="1" applyAlignment="1" applyProtection="1">
      <alignment horizontal="center" vertical="center" wrapText="1"/>
      <protection hidden="1"/>
    </xf>
    <xf numFmtId="0" fontId="34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Fill="1" applyBorder="1" applyAlignment="1" applyProtection="1">
      <alignment horizontal="center" vertical="center" wrapText="1"/>
      <protection hidden="1"/>
    </xf>
    <xf numFmtId="0" fontId="14" fillId="0" borderId="27" xfId="0" applyFont="1" applyFill="1" applyBorder="1" applyAlignment="1" applyProtection="1">
      <alignment horizontal="center" vertical="center" wrapText="1"/>
      <protection hidden="1"/>
    </xf>
    <xf numFmtId="0" fontId="34" fillId="8" borderId="26" xfId="0" applyFont="1" applyFill="1" applyBorder="1" applyAlignment="1" applyProtection="1">
      <alignment horizontal="center" vertical="center"/>
      <protection hidden="1"/>
    </xf>
    <xf numFmtId="0" fontId="34" fillId="15" borderId="26" xfId="0" applyFont="1" applyFill="1" applyBorder="1" applyAlignment="1" applyProtection="1">
      <alignment horizontal="center" vertical="center" wrapText="1"/>
      <protection hidden="1"/>
    </xf>
    <xf numFmtId="0" fontId="34" fillId="11" borderId="26" xfId="0" applyFont="1" applyFill="1" applyBorder="1" applyAlignment="1" applyProtection="1">
      <alignment horizontal="center" vertical="center" wrapText="1"/>
      <protection hidden="1"/>
    </xf>
    <xf numFmtId="0" fontId="34" fillId="11" borderId="27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60" fillId="0" borderId="1" xfId="0" applyFont="1" applyBorder="1" applyAlignment="1" applyProtection="1">
      <alignment horizontal="center" vertical="center"/>
      <protection hidden="1"/>
    </xf>
    <xf numFmtId="0" fontId="61" fillId="0" borderId="1" xfId="0" applyFont="1" applyFill="1" applyBorder="1" applyAlignment="1">
      <alignment horizontal="left" vertical="center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45" fillId="0" borderId="24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44" fillId="0" borderId="1" xfId="0" applyFont="1" applyBorder="1" applyAlignment="1" applyProtection="1">
      <alignment horizontal="left" vertical="center"/>
      <protection hidden="1"/>
    </xf>
    <xf numFmtId="165" fontId="5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4" fillId="13" borderId="27" xfId="0" applyFont="1" applyFill="1" applyBorder="1" applyAlignment="1" applyProtection="1">
      <alignment horizontal="center" vertical="center" wrapText="1"/>
      <protection hidden="1"/>
    </xf>
    <xf numFmtId="0" fontId="54" fillId="13" borderId="30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/>
      <protection locked="0"/>
    </xf>
    <xf numFmtId="0" fontId="55" fillId="0" borderId="17" xfId="0" applyFont="1" applyBorder="1" applyAlignment="1">
      <alignment horizontal="left" vertical="center"/>
    </xf>
    <xf numFmtId="0" fontId="34" fillId="0" borderId="17" xfId="0" applyFont="1" applyBorder="1" applyAlignment="1" applyProtection="1">
      <alignment horizontal="center" vertical="center" wrapText="1"/>
      <protection locked="0" hidden="1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5" fillId="16" borderId="37" xfId="0" applyFont="1" applyFill="1" applyBorder="1" applyAlignment="1" applyProtection="1">
      <alignment horizontal="center" vertical="center"/>
      <protection hidden="1"/>
    </xf>
    <xf numFmtId="0" fontId="25" fillId="16" borderId="22" xfId="0" applyFont="1" applyFill="1" applyBorder="1" applyAlignment="1" applyProtection="1">
      <alignment horizontal="center" vertical="center"/>
      <protection hidden="1"/>
    </xf>
    <xf numFmtId="0" fontId="25" fillId="16" borderId="23" xfId="0" applyFont="1" applyFill="1" applyBorder="1" applyAlignment="1" applyProtection="1">
      <alignment horizontal="center" vertical="center"/>
      <protection hidden="1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34" fillId="24" borderId="6" xfId="0" applyFont="1" applyFill="1" applyBorder="1" applyAlignment="1" applyProtection="1">
      <alignment horizontal="center" vertical="center" wrapText="1"/>
      <protection hidden="1"/>
    </xf>
    <xf numFmtId="0" fontId="34" fillId="24" borderId="13" xfId="0" applyFont="1" applyFill="1" applyBorder="1" applyAlignment="1" applyProtection="1">
      <alignment horizontal="center" vertical="center" wrapText="1"/>
      <protection hidden="1"/>
    </xf>
    <xf numFmtId="0" fontId="34" fillId="23" borderId="26" xfId="0" applyFont="1" applyFill="1" applyBorder="1" applyAlignment="1" applyProtection="1">
      <alignment horizontal="center" vertical="center" wrapText="1"/>
      <protection hidden="1"/>
    </xf>
    <xf numFmtId="0" fontId="34" fillId="23" borderId="31" xfId="0" applyFont="1" applyFill="1" applyBorder="1" applyAlignment="1" applyProtection="1">
      <alignment horizontal="center" vertical="center" wrapText="1"/>
      <protection hidden="1"/>
    </xf>
    <xf numFmtId="0" fontId="34" fillId="10" borderId="41" xfId="0" applyFont="1" applyFill="1" applyBorder="1" applyAlignment="1" applyProtection="1">
      <alignment horizontal="left" vertical="center" wrapText="1"/>
      <protection locked="0"/>
    </xf>
    <xf numFmtId="0" fontId="34" fillId="10" borderId="7" xfId="0" applyFont="1" applyFill="1" applyBorder="1" applyAlignment="1" applyProtection="1">
      <alignment horizontal="left" vertical="center" wrapText="1"/>
      <protection locked="0"/>
    </xf>
    <xf numFmtId="0" fontId="56" fillId="6" borderId="33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center" vertical="center"/>
    </xf>
    <xf numFmtId="0" fontId="34" fillId="10" borderId="3" xfId="0" applyFont="1" applyFill="1" applyBorder="1" applyAlignment="1" applyProtection="1">
      <alignment horizontal="left" vertical="center" wrapText="1"/>
      <protection locked="0"/>
    </xf>
    <xf numFmtId="0" fontId="34" fillId="10" borderId="1" xfId="0" applyFont="1" applyFill="1" applyBorder="1" applyAlignment="1" applyProtection="1">
      <alignment horizontal="left" vertical="center" wrapText="1"/>
      <protection locked="0"/>
    </xf>
    <xf numFmtId="0" fontId="54" fillId="0" borderId="12" xfId="0" applyFont="1" applyBorder="1" applyAlignment="1" applyProtection="1">
      <alignment horizontal="center" vertical="center"/>
      <protection hidden="1"/>
    </xf>
    <xf numFmtId="0" fontId="20" fillId="16" borderId="1" xfId="2" applyFont="1" applyFill="1" applyBorder="1" applyAlignment="1">
      <alignment horizontal="center"/>
    </xf>
    <xf numFmtId="0" fontId="34" fillId="20" borderId="22" xfId="0" applyFont="1" applyFill="1" applyBorder="1" applyAlignment="1" applyProtection="1">
      <alignment horizontal="center" vertical="center" wrapText="1"/>
      <protection hidden="1"/>
    </xf>
    <xf numFmtId="0" fontId="32" fillId="0" borderId="37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57" fillId="10" borderId="34" xfId="0" applyFont="1" applyFill="1" applyBorder="1" applyAlignment="1" applyProtection="1">
      <alignment horizontal="center" vertical="center"/>
      <protection hidden="1"/>
    </xf>
    <xf numFmtId="0" fontId="57" fillId="10" borderId="27" xfId="0" applyFont="1" applyFill="1" applyBorder="1" applyAlignment="1" applyProtection="1">
      <alignment horizontal="center" vertical="center"/>
      <protection hidden="1"/>
    </xf>
    <xf numFmtId="165" fontId="58" fillId="25" borderId="40" xfId="0" applyNumberFormat="1" applyFont="1" applyFill="1" applyBorder="1" applyAlignment="1" applyProtection="1">
      <alignment horizontal="center" vertical="center" wrapText="1"/>
      <protection hidden="1"/>
    </xf>
    <xf numFmtId="165" fontId="58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>
      <alignment horizontal="left" vertical="center"/>
    </xf>
    <xf numFmtId="0" fontId="0" fillId="9" borderId="24" xfId="0" applyFill="1" applyBorder="1" applyAlignment="1">
      <alignment horizontal="left" vertical="center"/>
    </xf>
    <xf numFmtId="0" fontId="0" fillId="9" borderId="16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26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0" fillId="10" borderId="38" xfId="0" applyFont="1" applyFill="1" applyBorder="1" applyAlignment="1">
      <alignment horizontal="center" vertical="center"/>
    </xf>
    <xf numFmtId="0" fontId="20" fillId="10" borderId="39" xfId="0" applyFont="1" applyFill="1" applyBorder="1" applyAlignment="1">
      <alignment horizontal="center" vertical="center"/>
    </xf>
    <xf numFmtId="0" fontId="20" fillId="10" borderId="28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59" fillId="0" borderId="9" xfId="0" applyFont="1" applyFill="1" applyBorder="1" applyAlignment="1" applyProtection="1">
      <alignment horizontal="justify" vertical="center" wrapText="1"/>
      <protection hidden="1"/>
    </xf>
    <xf numFmtId="0" fontId="59" fillId="0" borderId="0" xfId="0" applyFont="1" applyFill="1" applyBorder="1" applyAlignment="1" applyProtection="1">
      <alignment horizontal="justify" vertical="center" wrapText="1"/>
      <protection hidden="1"/>
    </xf>
    <xf numFmtId="0" fontId="23" fillId="7" borderId="47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7" borderId="49" xfId="0" applyFont="1" applyFill="1" applyBorder="1" applyAlignment="1">
      <alignment horizontal="center" vertical="center" textRotation="255"/>
    </xf>
    <xf numFmtId="0" fontId="0" fillId="4" borderId="24" xfId="0" applyFill="1" applyBorder="1" applyAlignment="1">
      <alignment horizontal="justify" vertical="center"/>
    </xf>
    <xf numFmtId="0" fontId="0" fillId="4" borderId="16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/>
    </xf>
    <xf numFmtId="0" fontId="4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</cellXfs>
  <cellStyles count="4">
    <cellStyle name="Cálculo" xfId="1" builtinId="22"/>
    <cellStyle name="Celda de comprobación" xfId="2" builtinId="23"/>
    <cellStyle name="Normal" xfId="0" builtinId="0"/>
    <cellStyle name="Normal 2" xfId="3" xr:uid="{00000000-0005-0000-0000-000003000000}"/>
  </cellStyles>
  <dxfs count="206"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theme="1" tint="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auto="1"/>
      </font>
    </dxf>
    <dxf>
      <font>
        <b/>
        <i val="0"/>
      </font>
      <fill>
        <patternFill>
          <bgColor rgb="FFFF0000"/>
        </patternFill>
      </fill>
    </dxf>
    <dxf>
      <font>
        <color auto="1"/>
      </font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>
          <bgColor theme="1"/>
        </patternFill>
      </fill>
    </dxf>
    <dxf>
      <font>
        <strike val="0"/>
        <color auto="1"/>
      </font>
    </dxf>
    <dxf>
      <font>
        <strike val="0"/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0000"/>
        </patternFill>
      </fill>
    </dxf>
    <dxf>
      <font>
        <b/>
        <i val="0"/>
        <color theme="0" tint="-4.9989318521683403E-2"/>
        <name val="Calibri Light"/>
        <scheme val="none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626269</xdr:colOff>
      <xdr:row>0</xdr:row>
      <xdr:rowOff>121444</xdr:rowOff>
    </xdr:from>
    <xdr:to>
      <xdr:col>1</xdr:col>
      <xdr:colOff>466725</xdr:colOff>
      <xdr:row>2</xdr:row>
      <xdr:rowOff>390525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629B9E-48C4-412D-BCD6-D732A23C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269" y="121444"/>
          <a:ext cx="1164431" cy="1202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76199</xdr:rowOff>
    </xdr:from>
    <xdr:to>
      <xdr:col>1</xdr:col>
      <xdr:colOff>628649</xdr:colOff>
      <xdr:row>0</xdr:row>
      <xdr:rowOff>1114424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34FED4-7D0C-422C-BC94-9B382BB5A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76199"/>
          <a:ext cx="11144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JUL%202020\Capacitacion%20SINACOF%20agosto%202020\Talleres%201%20y%202%20Jaime\2.%20Taller%202%20AF%20Papel%20de%20Trabajo%20PT%2006%20Matriz_Riesgos_Contro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C%20OFICINA\2017\AUDITORIA\AUDITORIA%20FINANCIERA\Formatos\12.%20Formato%20No.12%20Evaluaci&#243;n%20del%20Control%20Interno%20Financie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st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 Riesgos y Controles"/>
      <sheetName val=" RIESGOS Y CONTROLES"/>
      <sheetName val="CONTROL"/>
      <sheetName val="LISTA"/>
    </sheetNames>
    <sheetDataSet>
      <sheetData sheetId="0" refreshError="1"/>
      <sheetData sheetId="1" refreshError="1"/>
      <sheetData sheetId="2">
        <row r="6">
          <cell r="C6" t="str">
            <v>Manual</v>
          </cell>
        </row>
        <row r="7">
          <cell r="C7" t="str">
            <v>Automatico</v>
          </cell>
        </row>
        <row r="8">
          <cell r="C8" t="str">
            <v>Semiautomatico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CI Financiero"/>
      <sheetName val="LISTA"/>
    </sheetNames>
    <sheetDataSet>
      <sheetData sheetId="0"/>
      <sheetData sheetId="1">
        <row r="2">
          <cell r="E2" t="str">
            <v>Si</v>
          </cell>
        </row>
        <row r="3">
          <cell r="E3" t="str">
            <v>Parcial</v>
          </cell>
        </row>
        <row r="4">
          <cell r="E4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7" tint="0.59999389629810485"/>
  </sheetPr>
  <dimension ref="A1:BJ260"/>
  <sheetViews>
    <sheetView showGridLines="0" topLeftCell="A10" zoomScaleNormal="100" workbookViewId="0">
      <selection activeCell="A12" sqref="A12"/>
    </sheetView>
  </sheetViews>
  <sheetFormatPr baseColWidth="10" defaultRowHeight="14.25" x14ac:dyDescent="0.25"/>
  <cols>
    <col min="1" max="1" width="19.85546875" style="25" customWidth="1"/>
    <col min="2" max="2" width="25.42578125" style="25" customWidth="1"/>
    <col min="3" max="3" width="36.85546875" style="25" customWidth="1"/>
    <col min="4" max="4" width="9.85546875" style="25" customWidth="1"/>
    <col min="5" max="5" width="31.85546875" style="25" customWidth="1"/>
    <col min="6" max="6" width="33" style="25" customWidth="1"/>
    <col min="7" max="7" width="9.7109375" style="25" customWidth="1"/>
    <col min="8" max="8" width="14.28515625" style="25" customWidth="1"/>
    <col min="9" max="9" width="0.140625" style="25" hidden="1" customWidth="1"/>
    <col min="10" max="10" width="11.42578125" style="25" customWidth="1"/>
    <col min="11" max="11" width="7" style="25" hidden="1" customWidth="1"/>
    <col min="12" max="12" width="8.5703125" style="25" bestFit="1" customWidth="1"/>
    <col min="13" max="13" width="12.28515625" style="25" hidden="1" customWidth="1"/>
    <col min="14" max="14" width="12.42578125" style="25" hidden="1" customWidth="1"/>
    <col min="15" max="15" width="8.7109375" style="25" hidden="1" customWidth="1"/>
    <col min="16" max="16" width="14.140625" style="25" customWidth="1"/>
    <col min="17" max="17" width="28.85546875" style="25" customWidth="1"/>
    <col min="18" max="18" width="11" style="25" customWidth="1"/>
    <col min="19" max="19" width="6.85546875" style="25" hidden="1" customWidth="1"/>
    <col min="20" max="20" width="9.42578125" style="25" customWidth="1"/>
    <col min="21" max="21" width="8.42578125" style="25" hidden="1" customWidth="1"/>
    <col min="22" max="22" width="11.28515625" style="25" customWidth="1"/>
    <col min="23" max="23" width="4.7109375" style="25" hidden="1" customWidth="1"/>
    <col min="24" max="24" width="13.28515625" style="25" customWidth="1"/>
    <col min="25" max="25" width="5" style="25" hidden="1" customWidth="1"/>
    <col min="26" max="26" width="16.140625" style="25" customWidth="1"/>
    <col min="27" max="27" width="5.28515625" style="25" hidden="1" customWidth="1"/>
    <col min="28" max="28" width="9.5703125" style="25" customWidth="1"/>
    <col min="29" max="29" width="5" style="25" hidden="1" customWidth="1"/>
    <col min="30" max="30" width="11.42578125" style="25" hidden="1" customWidth="1"/>
    <col min="31" max="31" width="18.7109375" style="25" customWidth="1"/>
    <col min="32" max="32" width="18.7109375" style="25" hidden="1" customWidth="1"/>
    <col min="33" max="33" width="20.5703125" style="25" customWidth="1"/>
    <col min="34" max="34" width="14.28515625" style="25" customWidth="1"/>
    <col min="35" max="35" width="11" style="25" hidden="1" customWidth="1"/>
    <col min="36" max="36" width="17.5703125" style="25" customWidth="1"/>
    <col min="37" max="37" width="5" style="25" hidden="1" customWidth="1"/>
    <col min="38" max="38" width="17.28515625" style="25" customWidth="1"/>
    <col min="39" max="39" width="6.7109375" style="25" hidden="1" customWidth="1"/>
    <col min="40" max="40" width="12.5703125" style="25" hidden="1" customWidth="1"/>
    <col min="41" max="41" width="20.28515625" style="25" customWidth="1"/>
    <col min="42" max="42" width="45" style="102" hidden="1" customWidth="1"/>
    <col min="43" max="43" width="23.140625" style="24" hidden="1" customWidth="1"/>
    <col min="44" max="44" width="11.42578125" style="24"/>
    <col min="45" max="45" width="19" style="24" customWidth="1"/>
    <col min="46" max="46" width="18.28515625" style="24" customWidth="1"/>
    <col min="47" max="62" width="11.42578125" style="24"/>
    <col min="63" max="16384" width="11.42578125" style="25"/>
  </cols>
  <sheetData>
    <row r="1" spans="1:62" s="103" customFormat="1" ht="34.5" customHeight="1" x14ac:dyDescent="0.25">
      <c r="A1" s="273"/>
      <c r="B1" s="274"/>
      <c r="C1" s="279" t="s">
        <v>250</v>
      </c>
      <c r="D1" s="280"/>
      <c r="E1" s="280"/>
      <c r="F1" s="280"/>
      <c r="G1" s="280"/>
      <c r="H1" s="280"/>
      <c r="I1" s="266"/>
      <c r="J1" s="281" t="s">
        <v>251</v>
      </c>
      <c r="K1" s="281"/>
      <c r="L1" s="28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Y1" s="42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</row>
    <row r="2" spans="1:62" s="103" customFormat="1" ht="39" customHeight="1" x14ac:dyDescent="0.25">
      <c r="A2" s="275"/>
      <c r="B2" s="276"/>
      <c r="C2" s="298" t="s">
        <v>254</v>
      </c>
      <c r="D2" s="298"/>
      <c r="E2" s="298"/>
      <c r="F2" s="298"/>
      <c r="G2" s="298"/>
      <c r="H2" s="298"/>
      <c r="I2" s="266"/>
      <c r="J2" s="272" t="s">
        <v>252</v>
      </c>
      <c r="K2" s="272"/>
      <c r="L2" s="272"/>
      <c r="M2" s="43"/>
      <c r="N2" s="43"/>
      <c r="O2" s="43"/>
      <c r="P2" s="43"/>
      <c r="AM2" s="105"/>
      <c r="AQ2" s="142" t="s">
        <v>194</v>
      </c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</row>
    <row r="3" spans="1:62" s="21" customFormat="1" ht="33.75" x14ac:dyDescent="0.25">
      <c r="A3" s="277"/>
      <c r="B3" s="278"/>
      <c r="C3" s="299" t="s">
        <v>255</v>
      </c>
      <c r="D3" s="299"/>
      <c r="E3" s="299"/>
      <c r="F3" s="299"/>
      <c r="G3" s="299"/>
      <c r="H3" s="299"/>
      <c r="I3" s="267"/>
      <c r="J3" s="300" t="s">
        <v>256</v>
      </c>
      <c r="K3" s="300"/>
      <c r="L3" s="300"/>
      <c r="M3" s="44"/>
      <c r="N3" s="44"/>
      <c r="O3" s="44"/>
      <c r="P3" s="44"/>
      <c r="AM3" s="91"/>
      <c r="AQ3" s="308" t="e">
        <f>IF(AND('Hoja de resultados'!I4&gt;=0,'Hoja de resultados'!I4&lt;=1),"100%",IF(AND('Hoja de resultados'!I4&gt;1,'Hoja de resultados'!I4&lt;=1.5),"80%",IF(AND('Hoja de resultados'!I4&gt;1.5,'Hoja de resultados'!I4&lt;=2),"50%",IF(AND('Hoja de resultados'!I4&gt;2,'Hoja de resultados'!I4&lt;=2.5),"25%",IF(AND('Hoja de resultados'!I4&gt;2.5,'Hoja de resultados'!I4&lt;3),"20%",IF('Hoja de resultados'!I4&gt;=3,"0%","ERROR EN EL CALCULO"))))))</f>
        <v>#DIV/0!</v>
      </c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2" s="21" customFormat="1" ht="33.75" x14ac:dyDescent="0.25">
      <c r="A4" s="102"/>
      <c r="B4" s="192"/>
      <c r="C4" s="192"/>
      <c r="D4" s="192"/>
      <c r="E4" s="192"/>
      <c r="F4" s="44"/>
      <c r="G4" s="102"/>
      <c r="H4" s="44"/>
      <c r="I4" s="44"/>
      <c r="J4" s="44"/>
      <c r="K4" s="44"/>
      <c r="L4" s="44"/>
      <c r="M4" s="44"/>
      <c r="N4" s="44"/>
      <c r="O4" s="44"/>
      <c r="P4" s="44"/>
      <c r="AM4" s="91"/>
      <c r="AQ4" s="308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62" s="193" customFormat="1" ht="18" customHeight="1" x14ac:dyDescent="0.25">
      <c r="A5" s="311" t="s">
        <v>232</v>
      </c>
      <c r="B5" s="311"/>
      <c r="C5" s="303"/>
      <c r="D5" s="304"/>
      <c r="E5" s="197" t="s">
        <v>77</v>
      </c>
      <c r="F5" s="206"/>
      <c r="G5" s="208"/>
      <c r="H5" s="207"/>
      <c r="I5" s="205"/>
      <c r="S5" s="194"/>
      <c r="T5" s="194"/>
      <c r="AQ5" s="308"/>
    </row>
    <row r="6" spans="1:62" s="193" customFormat="1" ht="18.75" customHeight="1" x14ac:dyDescent="0.25">
      <c r="A6" s="312" t="s">
        <v>234</v>
      </c>
      <c r="B6" s="312"/>
      <c r="C6" s="305"/>
      <c r="D6" s="306"/>
      <c r="E6" s="197" t="s">
        <v>233</v>
      </c>
      <c r="F6" s="206"/>
      <c r="G6" s="208"/>
      <c r="H6" s="207"/>
      <c r="I6" s="205"/>
    </row>
    <row r="7" spans="1:62" s="21" customFormat="1" ht="14.25" customHeight="1" thickBot="1" x14ac:dyDescent="0.3">
      <c r="A7" s="102"/>
      <c r="B7" s="106"/>
      <c r="C7" s="195"/>
      <c r="D7" s="196"/>
      <c r="E7" s="106"/>
      <c r="F7" s="45"/>
      <c r="G7" s="108"/>
      <c r="H7" s="106"/>
      <c r="I7" s="106"/>
      <c r="J7" s="10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51"/>
      <c r="Z7" s="52"/>
      <c r="AA7" s="40"/>
      <c r="AB7" s="40"/>
      <c r="AC7" s="40"/>
      <c r="AD7" s="40"/>
      <c r="AE7" s="40"/>
      <c r="AF7" s="40"/>
      <c r="AG7" s="40"/>
      <c r="AH7" s="40"/>
      <c r="AI7" s="46"/>
      <c r="AJ7" s="40"/>
      <c r="AK7" s="40"/>
      <c r="AL7" s="40"/>
      <c r="AM7" s="40"/>
      <c r="AN7" s="40"/>
      <c r="AP7" s="41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1:62" s="21" customFormat="1" ht="21" customHeight="1" thickBot="1" x14ac:dyDescent="0.3">
      <c r="A8" s="283" t="s">
        <v>214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5"/>
      <c r="AH8" s="319" t="s">
        <v>215</v>
      </c>
      <c r="AI8" s="320"/>
      <c r="AJ8" s="320"/>
      <c r="AK8" s="320"/>
      <c r="AL8" s="320"/>
      <c r="AM8" s="320"/>
      <c r="AN8" s="320"/>
      <c r="AO8" s="321"/>
      <c r="AP8" s="4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ht="31.5" customHeight="1" x14ac:dyDescent="0.25">
      <c r="A9" s="286" t="s">
        <v>11</v>
      </c>
      <c r="B9" s="288" t="s">
        <v>0</v>
      </c>
      <c r="C9" s="292" t="s">
        <v>143</v>
      </c>
      <c r="D9" s="290" t="s">
        <v>96</v>
      </c>
      <c r="E9" s="295" t="s">
        <v>64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4" t="s">
        <v>203</v>
      </c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09"/>
      <c r="AG9" s="296" t="s">
        <v>222</v>
      </c>
      <c r="AH9" s="330" t="s">
        <v>204</v>
      </c>
      <c r="AI9" s="330"/>
      <c r="AJ9" s="330"/>
      <c r="AK9" s="330"/>
      <c r="AL9" s="330"/>
      <c r="AM9" s="330"/>
      <c r="AN9" s="330"/>
      <c r="AO9" s="331"/>
      <c r="AP9" s="328" t="s">
        <v>198</v>
      </c>
    </row>
    <row r="10" spans="1:62" s="23" customFormat="1" ht="78" customHeight="1" thickBot="1" x14ac:dyDescent="0.3">
      <c r="A10" s="287"/>
      <c r="B10" s="289"/>
      <c r="C10" s="293"/>
      <c r="D10" s="291"/>
      <c r="E10" s="210" t="s">
        <v>76</v>
      </c>
      <c r="F10" s="223" t="s">
        <v>228</v>
      </c>
      <c r="G10" s="211" t="s">
        <v>1</v>
      </c>
      <c r="H10" s="211" t="s">
        <v>2</v>
      </c>
      <c r="I10" s="212" t="s">
        <v>144</v>
      </c>
      <c r="J10" s="210" t="s">
        <v>145</v>
      </c>
      <c r="K10" s="213" t="s">
        <v>98</v>
      </c>
      <c r="L10" s="214" t="s">
        <v>213</v>
      </c>
      <c r="M10" s="214" t="s">
        <v>212</v>
      </c>
      <c r="N10" s="214" t="s">
        <v>123</v>
      </c>
      <c r="O10" s="215" t="s">
        <v>146</v>
      </c>
      <c r="P10" s="216" t="s">
        <v>106</v>
      </c>
      <c r="Q10" s="217" t="s">
        <v>93</v>
      </c>
      <c r="R10" s="217" t="s">
        <v>65</v>
      </c>
      <c r="S10" s="218">
        <v>0.3</v>
      </c>
      <c r="T10" s="217" t="s">
        <v>66</v>
      </c>
      <c r="U10" s="218">
        <v>0.25</v>
      </c>
      <c r="V10" s="217" t="s">
        <v>68</v>
      </c>
      <c r="W10" s="218">
        <v>0.1</v>
      </c>
      <c r="X10" s="217" t="s">
        <v>67</v>
      </c>
      <c r="Y10" s="218">
        <v>0.25</v>
      </c>
      <c r="Z10" s="217" t="s">
        <v>69</v>
      </c>
      <c r="AA10" s="218">
        <v>0.05</v>
      </c>
      <c r="AB10" s="217" t="s">
        <v>70</v>
      </c>
      <c r="AC10" s="218">
        <v>0.05</v>
      </c>
      <c r="AD10" s="217" t="s">
        <v>149</v>
      </c>
      <c r="AE10" s="217" t="s">
        <v>210</v>
      </c>
      <c r="AF10" s="219"/>
      <c r="AG10" s="297"/>
      <c r="AH10" s="220" t="s">
        <v>201</v>
      </c>
      <c r="AI10" s="221">
        <v>0.2</v>
      </c>
      <c r="AJ10" s="220" t="s">
        <v>200</v>
      </c>
      <c r="AK10" s="221">
        <v>0.6</v>
      </c>
      <c r="AL10" s="222" t="s">
        <v>207</v>
      </c>
      <c r="AM10" s="221">
        <v>0.2</v>
      </c>
      <c r="AN10" s="309" t="s">
        <v>202</v>
      </c>
      <c r="AO10" s="310"/>
      <c r="AP10" s="329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2" ht="63.75" x14ac:dyDescent="0.25">
      <c r="A11" s="231"/>
      <c r="B11" s="231"/>
      <c r="C11" s="265" t="s">
        <v>259</v>
      </c>
      <c r="D11" s="248"/>
      <c r="E11" s="250"/>
      <c r="F11" s="251"/>
      <c r="G11" s="232"/>
      <c r="H11" s="232"/>
      <c r="I11" s="49" t="str">
        <f t="shared" ref="I11:I18" si="0">IF(OR(G11="",H11=""),"",G11*H11)</f>
        <v/>
      </c>
      <c r="J11" s="28" t="str">
        <f t="shared" ref="J11:J18" si="1">IF(AND(I11&gt;=6,I11&lt;=9),"ALTO",IF(AND(I11&gt;=3,I11&lt;=6),"MEDIO",IF(AND(I11&gt;=1,I11&lt;3),"BAJO"," ")))</f>
        <v xml:space="preserve"> </v>
      </c>
      <c r="K11" s="29" t="str">
        <f t="shared" ref="K11:K18" si="2">IF(I11="","",IF(I11&gt;=6,"3",IF(AND(I11&gt;=3,I11&lt;6),"2",IF(AND(I11&gt;=0,I11&lt;=2),"1",""))))</f>
        <v/>
      </c>
      <c r="L11" s="27"/>
      <c r="M11" s="27"/>
      <c r="N11" s="27"/>
      <c r="O11" s="270" t="str">
        <f t="shared" ref="O11:O18" si="3">IF(L11="","",IF(L11="SI",K11+3,IF(AND(L11="NO"),K11)))</f>
        <v/>
      </c>
      <c r="P11" s="31" t="str">
        <f t="shared" ref="P11:P18" si="4">IF(OR(O11="3"),"ALTO",IF(OR(O11="2"),"MEDIO",IF(O11="1","BAJO",IF(L11="SI","CRÍTICO",""))))</f>
        <v/>
      </c>
      <c r="Q11" s="230"/>
      <c r="R11" s="26"/>
      <c r="S11" s="245" t="str">
        <f t="shared" ref="S11:S29" si="5">IF(R11="ADECUADO",1,IF(R11="PARCIAL",2,IF(R11="INADECUADO",2.5,IF(R11="INEXISTENTE",3," "))))</f>
        <v xml:space="preserve"> </v>
      </c>
      <c r="T11" s="26"/>
      <c r="U11" s="246" t="str">
        <f t="shared" ref="U11:U29" si="6">IF(T11="AUTOMATICO",1,IF(T11="SEMIAUTOMATICO",2,IF(T11="MANUAL",3," ")))</f>
        <v xml:space="preserve"> </v>
      </c>
      <c r="V11" s="26"/>
      <c r="W11" s="247" t="str">
        <f t="shared" ref="W11:W29" si="7">IF(V11="RAZONABLE",1,IF(V11="NO RAZONABLE",3," "))</f>
        <v xml:space="preserve"> </v>
      </c>
      <c r="X11" s="39"/>
      <c r="Y11" s="247" t="str">
        <f t="shared" ref="Y11:Y29" si="8">IF(X11="EXISTE",1,IF(X11="NO EXISTE",3," "))</f>
        <v xml:space="preserve"> </v>
      </c>
      <c r="Z11" s="39"/>
      <c r="AA11" s="247" t="str">
        <f t="shared" ref="AA11:AA29" si="9">IF(Z11="DOCUMENTADO",1,IF(Z11="NO DOCUMENTADO",3," "))</f>
        <v xml:space="preserve"> </v>
      </c>
      <c r="AB11" s="26"/>
      <c r="AC11" s="33" t="str">
        <f t="shared" ref="AC11:AC18" si="10">IF(AB11="","",IF(AB11="PREVENTIVO",1,IF(AB11="CORRECTIVO",3," ")))</f>
        <v/>
      </c>
      <c r="AD11" s="145" t="e">
        <f t="shared" ref="AD11:AD18" si="11">IF(R11="INEXISTENTE",3,SUM((S11*$S$10),(U11*$U$10),(W11*$W$10),(Y11*$Y$10),(AA11*$AA$10),(AC11*$AC$10)))</f>
        <v>#VALUE!</v>
      </c>
      <c r="AE11" s="174" t="e">
        <f t="shared" ref="AE11:AE18" si="12">IF(R11="Inexistente","INEXISTENTE",IF(AND(AD11&gt;=0,AD11&lt;=1),"EFICIENTE",IF(AND(AD11&gt;1,AD11&lt;=2),"PARCIALMENTE ADECUADO",IF(AND(AD11&gt;2,AD11&lt;=3),"INEFICIENTE","ERROR"))))</f>
        <v>#VALUE!</v>
      </c>
      <c r="AF11" s="160" t="e">
        <f t="shared" ref="AF11:AF18" si="13">AD11*O11</f>
        <v>#VALUE!</v>
      </c>
      <c r="AG11" s="31" t="e">
        <f t="shared" ref="AG11:AG18" si="14">IF(L11="SI","CRÍTICO",IF(AND(AF11&gt;=0,AF11&lt;=3),"BAJO",IF(AND(AF11&gt;=3.1,AF11&lt;=6),"MEDIO",IF(AF11&gt;6,"ALTO","ERROR"))))</f>
        <v>#VALUE!</v>
      </c>
      <c r="AH11" s="36"/>
      <c r="AI11" s="246" t="str">
        <f t="shared" ref="AI11:AI29" si="15">IF(AH11="EXISTE",1,IF(AH11="PARCIAL",2,IF(AH11="NO EXISTE",3,"")))</f>
        <v/>
      </c>
      <c r="AJ11" s="36"/>
      <c r="AK11" s="237" t="str">
        <f t="shared" ref="AK11:AK29" si="16">IF(AJ11="SIN HALLAZGOS",0,IF(AJ11="HALLAZGOS SIN INCIDENCIA FISCAL",2,IF(AJ11="HALLAZGOS CON INCIDENCIA FISCAL",3,"")))</f>
        <v/>
      </c>
      <c r="AL11" s="36"/>
      <c r="AM11" s="37" t="str">
        <f t="shared" ref="AM11:AM18" si="17">IF(AL11="NO",1,IF(AL11="SI",3,""))</f>
        <v/>
      </c>
      <c r="AN11" s="49" t="e">
        <f t="shared" ref="AN11:AN18" si="18">SUM((AI11*$AI$10),(AK11*$AK$10),(AM11*$AM$10))</f>
        <v>#VALUE!</v>
      </c>
      <c r="AO11" s="49" t="e">
        <f>IF(R11="INEXISTENTE","INEFICAZ",IF(AND(AN11&gt;=0,AN11&lt;=1),"EFECTIVO",IF(AND(AN11&gt;1,AN11&lt;=2),"CON DEFICIENCIAS",IF(AN11&gt;2,"INEFECTIVO",""))))</f>
        <v>#VALUE!</v>
      </c>
      <c r="AP11" s="89" t="e">
        <f t="shared" ref="AP11:AP18" si="19">IF(R11="INEXISTENTE",3,SUM((AD11*25)/100,(AN11*75)/100))</f>
        <v>#VALUE!</v>
      </c>
      <c r="AQ11" s="109"/>
      <c r="BJ11" s="25"/>
    </row>
    <row r="12" spans="1:62" ht="38.25" x14ac:dyDescent="0.25">
      <c r="A12" s="231"/>
      <c r="B12" s="231"/>
      <c r="C12" s="265" t="s">
        <v>258</v>
      </c>
      <c r="D12" s="252"/>
      <c r="E12" s="253"/>
      <c r="F12" s="254"/>
      <c r="G12" s="232"/>
      <c r="H12" s="232"/>
      <c r="I12" s="170" t="str">
        <f t="shared" si="0"/>
        <v/>
      </c>
      <c r="J12" s="171" t="str">
        <f t="shared" si="1"/>
        <v xml:space="preserve"> </v>
      </c>
      <c r="K12" s="172" t="str">
        <f t="shared" si="2"/>
        <v/>
      </c>
      <c r="L12" s="26"/>
      <c r="M12" s="26"/>
      <c r="N12" s="26"/>
      <c r="O12" s="30" t="str">
        <f t="shared" si="3"/>
        <v/>
      </c>
      <c r="P12" s="169" t="str">
        <f t="shared" si="4"/>
        <v/>
      </c>
      <c r="Q12" s="230"/>
      <c r="R12" s="26"/>
      <c r="S12" s="245" t="str">
        <f t="shared" ref="S12" si="20">IF(R12="ADECUADO",1,IF(R12="PARCIAL",2,IF(R12="INADECUADO",2.5,IF(R12="INEXISTENTE",3," "))))</f>
        <v xml:space="preserve"> </v>
      </c>
      <c r="T12" s="26"/>
      <c r="U12" s="246" t="str">
        <f t="shared" ref="U12" si="21">IF(T12="AUTOMATICO",1,IF(T12="SEMIAUTOMATICO",2,IF(T12="MANUAL",3," ")))</f>
        <v xml:space="preserve"> </v>
      </c>
      <c r="V12" s="26"/>
      <c r="W12" s="247" t="str">
        <f t="shared" ref="W12" si="22">IF(V12="RAZONABLE",1,IF(V12="NO RAZONABLE",3," "))</f>
        <v xml:space="preserve"> </v>
      </c>
      <c r="X12" s="39"/>
      <c r="Y12" s="247" t="str">
        <f t="shared" ref="Y12" si="23">IF(X12="EXISTE",1,IF(X12="NO EXISTE",3," "))</f>
        <v xml:space="preserve"> </v>
      </c>
      <c r="Z12" s="39"/>
      <c r="AA12" s="247" t="str">
        <f t="shared" ref="AA12" si="24">IF(Z12="DOCUMENTADO",1,IF(Z12="NO DOCUMENTADO",3," "))</f>
        <v xml:space="preserve"> </v>
      </c>
      <c r="AB12" s="26"/>
      <c r="AC12" s="173" t="str">
        <f t="shared" si="10"/>
        <v/>
      </c>
      <c r="AD12" s="57" t="e">
        <f t="shared" si="11"/>
        <v>#VALUE!</v>
      </c>
      <c r="AE12" s="174" t="e">
        <f t="shared" si="12"/>
        <v>#VALUE!</v>
      </c>
      <c r="AF12" s="35" t="e">
        <f t="shared" si="13"/>
        <v>#VALUE!</v>
      </c>
      <c r="AG12" s="169" t="e">
        <f t="shared" si="14"/>
        <v>#VALUE!</v>
      </c>
      <c r="AH12" s="38"/>
      <c r="AI12" s="246" t="str">
        <f t="shared" si="15"/>
        <v/>
      </c>
      <c r="AJ12" s="38"/>
      <c r="AK12" s="237" t="str">
        <f t="shared" si="16"/>
        <v/>
      </c>
      <c r="AL12" s="38"/>
      <c r="AM12" s="32" t="str">
        <f t="shared" si="17"/>
        <v/>
      </c>
      <c r="AN12" s="170" t="e">
        <f t="shared" si="18"/>
        <v>#VALUE!</v>
      </c>
      <c r="AO12" s="49" t="e">
        <f t="shared" ref="AO12:AO29" si="25">IF(R12="INEXISTENTE","INEFICAZ",IF(AND(AN12&gt;=0,AN12&lt;=1),"EFECTIVO",IF(AND(AN12&gt;1,AN12&lt;=2),"CON DEFICIENCIAS",IF(AN12&gt;2,"INEFECTIVO",""))))</f>
        <v>#VALUE!</v>
      </c>
      <c r="AP12" s="89" t="e">
        <f t="shared" si="19"/>
        <v>#VALUE!</v>
      </c>
      <c r="BJ12" s="25"/>
    </row>
    <row r="13" spans="1:62" ht="51" x14ac:dyDescent="0.25">
      <c r="A13" s="231"/>
      <c r="B13" s="231"/>
      <c r="C13" s="265" t="s">
        <v>240</v>
      </c>
      <c r="D13" s="252"/>
      <c r="E13" s="253"/>
      <c r="F13" s="256"/>
      <c r="G13" s="255"/>
      <c r="H13" s="255"/>
      <c r="I13" s="233" t="str">
        <f t="shared" si="0"/>
        <v/>
      </c>
      <c r="J13" s="234" t="str">
        <f t="shared" si="1"/>
        <v xml:space="preserve"> </v>
      </c>
      <c r="K13" s="235" t="str">
        <f t="shared" si="2"/>
        <v/>
      </c>
      <c r="L13" s="26"/>
      <c r="M13" s="26"/>
      <c r="N13" s="26"/>
      <c r="O13" s="146" t="str">
        <f t="shared" si="3"/>
        <v/>
      </c>
      <c r="P13" s="31" t="str">
        <f t="shared" si="4"/>
        <v/>
      </c>
      <c r="Q13" s="248"/>
      <c r="R13" s="232"/>
      <c r="S13" s="245" t="str">
        <f t="shared" si="5"/>
        <v xml:space="preserve"> </v>
      </c>
      <c r="T13" s="26"/>
      <c r="U13" s="246" t="str">
        <f t="shared" si="6"/>
        <v xml:space="preserve"> </v>
      </c>
      <c r="V13" s="232"/>
      <c r="W13" s="247" t="str">
        <f t="shared" si="7"/>
        <v xml:space="preserve"> </v>
      </c>
      <c r="X13" s="238"/>
      <c r="Y13" s="247" t="str">
        <f t="shared" si="8"/>
        <v xml:space="preserve"> </v>
      </c>
      <c r="Z13" s="238"/>
      <c r="AA13" s="247" t="str">
        <f t="shared" si="9"/>
        <v xml:space="preserve"> </v>
      </c>
      <c r="AB13" s="232"/>
      <c r="AC13" s="33" t="str">
        <f t="shared" si="10"/>
        <v/>
      </c>
      <c r="AD13" s="145" t="e">
        <f t="shared" si="11"/>
        <v>#VALUE!</v>
      </c>
      <c r="AE13" s="34" t="e">
        <f t="shared" si="12"/>
        <v>#VALUE!</v>
      </c>
      <c r="AF13" s="160" t="e">
        <f t="shared" si="13"/>
        <v>#VALUE!</v>
      </c>
      <c r="AG13" s="239" t="e">
        <f t="shared" si="14"/>
        <v>#VALUE!</v>
      </c>
      <c r="AH13" s="38"/>
      <c r="AI13" s="246" t="str">
        <f t="shared" si="15"/>
        <v/>
      </c>
      <c r="AJ13" s="38"/>
      <c r="AK13" s="237" t="str">
        <f t="shared" si="16"/>
        <v/>
      </c>
      <c r="AL13" s="38"/>
      <c r="AM13" s="241" t="str">
        <f t="shared" si="17"/>
        <v/>
      </c>
      <c r="AN13" s="233" t="e">
        <f t="shared" si="18"/>
        <v>#VALUE!</v>
      </c>
      <c r="AO13" s="49" t="e">
        <f t="shared" si="25"/>
        <v>#VALUE!</v>
      </c>
      <c r="AP13" s="242" t="e">
        <f t="shared" si="19"/>
        <v>#VALUE!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02" x14ac:dyDescent="0.25">
      <c r="A14" s="231"/>
      <c r="B14" s="231"/>
      <c r="C14" s="265" t="s">
        <v>260</v>
      </c>
      <c r="D14" s="258"/>
      <c r="E14" s="257"/>
      <c r="F14" s="259"/>
      <c r="G14" s="255"/>
      <c r="H14" s="255"/>
      <c r="I14" s="233" t="str">
        <f t="shared" si="0"/>
        <v/>
      </c>
      <c r="J14" s="234" t="str">
        <f t="shared" si="1"/>
        <v xml:space="preserve"> </v>
      </c>
      <c r="K14" s="235" t="str">
        <f t="shared" si="2"/>
        <v/>
      </c>
      <c r="L14" s="26"/>
      <c r="M14" s="26"/>
      <c r="N14" s="26"/>
      <c r="O14" s="30" t="str">
        <f t="shared" si="3"/>
        <v/>
      </c>
      <c r="P14" s="31" t="str">
        <f t="shared" si="4"/>
        <v/>
      </c>
      <c r="Q14" s="248"/>
      <c r="R14" s="232"/>
      <c r="S14" s="245" t="str">
        <f t="shared" si="5"/>
        <v xml:space="preserve"> </v>
      </c>
      <c r="T14" s="232"/>
      <c r="U14" s="246" t="str">
        <f t="shared" si="6"/>
        <v xml:space="preserve"> </v>
      </c>
      <c r="V14" s="232"/>
      <c r="W14" s="247" t="str">
        <f t="shared" si="7"/>
        <v xml:space="preserve"> </v>
      </c>
      <c r="X14" s="238"/>
      <c r="Y14" s="247" t="str">
        <f t="shared" si="8"/>
        <v xml:space="preserve"> </v>
      </c>
      <c r="Z14" s="238"/>
      <c r="AA14" s="247" t="str">
        <f t="shared" si="9"/>
        <v xml:space="preserve"> </v>
      </c>
      <c r="AB14" s="232"/>
      <c r="AC14" s="33" t="str">
        <f t="shared" si="10"/>
        <v/>
      </c>
      <c r="AD14" s="57" t="e">
        <f t="shared" si="11"/>
        <v>#VALUE!</v>
      </c>
      <c r="AE14" s="34" t="e">
        <f>IF(R14="Inexistente","INEXISTENTE",IF(AND(AD14&gt;=0,AD14&lt;=1),"EFICIENTE",IF(AND(AD14&gt;1,AD14&lt;=2),"PARCIALMENTE ADECUADO",IF(AND(AD14&gt;2,AD14&lt;=3),"INEFICIENTE","ERROR"))))</f>
        <v>#VALUE!</v>
      </c>
      <c r="AF14" s="35" t="e">
        <f t="shared" si="13"/>
        <v>#VALUE!</v>
      </c>
      <c r="AG14" s="239" t="e">
        <f t="shared" si="14"/>
        <v>#VALUE!</v>
      </c>
      <c r="AH14" s="38"/>
      <c r="AI14" s="246" t="str">
        <f t="shared" si="15"/>
        <v/>
      </c>
      <c r="AJ14" s="38"/>
      <c r="AK14" s="237" t="str">
        <f t="shared" si="16"/>
        <v/>
      </c>
      <c r="AL14" s="38"/>
      <c r="AM14" s="241" t="str">
        <f t="shared" si="17"/>
        <v/>
      </c>
      <c r="AN14" s="233" t="e">
        <f t="shared" si="18"/>
        <v>#VALUE!</v>
      </c>
      <c r="AO14" s="49" t="e">
        <f t="shared" si="25"/>
        <v>#VALUE!</v>
      </c>
      <c r="AP14" s="242" t="e">
        <f t="shared" si="19"/>
        <v>#VALUE!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1:62" ht="63.75" x14ac:dyDescent="0.25">
      <c r="A15" s="231"/>
      <c r="B15" s="231"/>
      <c r="C15" s="265" t="s">
        <v>241</v>
      </c>
      <c r="D15" s="243"/>
      <c r="E15" s="244"/>
      <c r="F15" s="244"/>
      <c r="G15" s="232"/>
      <c r="H15" s="232"/>
      <c r="I15" s="233" t="str">
        <f t="shared" si="0"/>
        <v/>
      </c>
      <c r="J15" s="234" t="str">
        <f t="shared" si="1"/>
        <v xml:space="preserve"> </v>
      </c>
      <c r="K15" s="235" t="str">
        <f t="shared" si="2"/>
        <v/>
      </c>
      <c r="L15" s="26"/>
      <c r="M15" s="26"/>
      <c r="N15" s="26"/>
      <c r="O15" s="30" t="str">
        <f t="shared" si="3"/>
        <v/>
      </c>
      <c r="P15" s="31" t="str">
        <f t="shared" si="4"/>
        <v/>
      </c>
      <c r="Q15" s="248"/>
      <c r="R15" s="232"/>
      <c r="S15" s="245" t="str">
        <f t="shared" si="5"/>
        <v xml:space="preserve"> </v>
      </c>
      <c r="T15" s="232"/>
      <c r="U15" s="246" t="str">
        <f t="shared" si="6"/>
        <v xml:space="preserve"> </v>
      </c>
      <c r="V15" s="232"/>
      <c r="W15" s="247" t="str">
        <f t="shared" si="7"/>
        <v xml:space="preserve"> </v>
      </c>
      <c r="X15" s="238"/>
      <c r="Y15" s="247" t="str">
        <f t="shared" si="8"/>
        <v xml:space="preserve"> </v>
      </c>
      <c r="Z15" s="238"/>
      <c r="AA15" s="247" t="str">
        <f t="shared" si="9"/>
        <v xml:space="preserve"> </v>
      </c>
      <c r="AB15" s="232"/>
      <c r="AC15" s="33" t="str">
        <f t="shared" si="10"/>
        <v/>
      </c>
      <c r="AD15" s="57" t="e">
        <f t="shared" si="11"/>
        <v>#VALUE!</v>
      </c>
      <c r="AE15" s="34" t="e">
        <f t="shared" si="12"/>
        <v>#VALUE!</v>
      </c>
      <c r="AF15" s="35" t="e">
        <f t="shared" si="13"/>
        <v>#VALUE!</v>
      </c>
      <c r="AG15" s="239" t="e">
        <f t="shared" si="14"/>
        <v>#VALUE!</v>
      </c>
      <c r="AH15" s="38"/>
      <c r="AI15" s="246" t="str">
        <f t="shared" si="15"/>
        <v/>
      </c>
      <c r="AJ15" s="38"/>
      <c r="AK15" s="237" t="str">
        <f t="shared" si="16"/>
        <v/>
      </c>
      <c r="AL15" s="38"/>
      <c r="AM15" s="241" t="str">
        <f t="shared" si="17"/>
        <v/>
      </c>
      <c r="AN15" s="233" t="e">
        <f t="shared" si="18"/>
        <v>#VALUE!</v>
      </c>
      <c r="AO15" s="49" t="e">
        <f t="shared" si="25"/>
        <v>#VALUE!</v>
      </c>
      <c r="AP15" s="242" t="e">
        <f t="shared" si="19"/>
        <v>#VALUE!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1:62" ht="25.5" x14ac:dyDescent="0.25">
      <c r="A16" s="231"/>
      <c r="B16" s="231"/>
      <c r="C16" s="265" t="s">
        <v>242</v>
      </c>
      <c r="D16" s="243"/>
      <c r="E16" s="244"/>
      <c r="F16" s="244"/>
      <c r="G16" s="232"/>
      <c r="H16" s="232"/>
      <c r="I16" s="233" t="str">
        <f t="shared" si="0"/>
        <v/>
      </c>
      <c r="J16" s="234" t="str">
        <f t="shared" si="1"/>
        <v xml:space="preserve"> </v>
      </c>
      <c r="K16" s="235" t="str">
        <f t="shared" si="2"/>
        <v/>
      </c>
      <c r="L16" s="26"/>
      <c r="M16" s="26"/>
      <c r="N16" s="26"/>
      <c r="O16" s="30" t="str">
        <f t="shared" si="3"/>
        <v/>
      </c>
      <c r="P16" s="31" t="str">
        <f t="shared" si="4"/>
        <v/>
      </c>
      <c r="Q16" s="236"/>
      <c r="R16" s="232"/>
      <c r="S16" s="245" t="str">
        <f t="shared" si="5"/>
        <v xml:space="preserve"> </v>
      </c>
      <c r="T16" s="232"/>
      <c r="U16" s="246" t="str">
        <f t="shared" si="6"/>
        <v xml:space="preserve"> </v>
      </c>
      <c r="V16" s="232"/>
      <c r="W16" s="247" t="str">
        <f t="shared" si="7"/>
        <v xml:space="preserve"> </v>
      </c>
      <c r="X16" s="238"/>
      <c r="Y16" s="247" t="str">
        <f t="shared" si="8"/>
        <v xml:space="preserve"> </v>
      </c>
      <c r="Z16" s="238"/>
      <c r="AA16" s="247" t="str">
        <f t="shared" si="9"/>
        <v xml:space="preserve"> </v>
      </c>
      <c r="AB16" s="232"/>
      <c r="AC16" s="33" t="str">
        <f t="shared" si="10"/>
        <v/>
      </c>
      <c r="AD16" s="57" t="e">
        <f t="shared" si="11"/>
        <v>#VALUE!</v>
      </c>
      <c r="AE16" s="34" t="e">
        <f t="shared" si="12"/>
        <v>#VALUE!</v>
      </c>
      <c r="AF16" s="35" t="e">
        <f t="shared" si="13"/>
        <v>#VALUE!</v>
      </c>
      <c r="AG16" s="239" t="e">
        <f t="shared" si="14"/>
        <v>#VALUE!</v>
      </c>
      <c r="AH16" s="240"/>
      <c r="AI16" s="246" t="str">
        <f t="shared" si="15"/>
        <v/>
      </c>
      <c r="AJ16" s="240"/>
      <c r="AK16" s="237" t="str">
        <f t="shared" si="16"/>
        <v/>
      </c>
      <c r="AL16" s="240"/>
      <c r="AM16" s="241" t="str">
        <f t="shared" si="17"/>
        <v/>
      </c>
      <c r="AN16" s="233" t="e">
        <f t="shared" si="18"/>
        <v>#VALUE!</v>
      </c>
      <c r="AO16" s="49" t="e">
        <f t="shared" si="25"/>
        <v>#VALUE!</v>
      </c>
      <c r="AP16" s="242" t="e">
        <f t="shared" si="19"/>
        <v>#VALUE!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62" ht="89.25" x14ac:dyDescent="0.25">
      <c r="A17" s="231"/>
      <c r="B17" s="231"/>
      <c r="C17" s="265" t="s">
        <v>261</v>
      </c>
      <c r="D17" s="243"/>
      <c r="E17" s="244"/>
      <c r="F17" s="244"/>
      <c r="G17" s="232"/>
      <c r="H17" s="232"/>
      <c r="I17" s="233" t="str">
        <f t="shared" si="0"/>
        <v/>
      </c>
      <c r="J17" s="234" t="str">
        <f t="shared" si="1"/>
        <v xml:space="preserve"> </v>
      </c>
      <c r="K17" s="235" t="str">
        <f t="shared" si="2"/>
        <v/>
      </c>
      <c r="L17" s="26"/>
      <c r="M17" s="26"/>
      <c r="N17" s="26"/>
      <c r="O17" s="30" t="str">
        <f t="shared" si="3"/>
        <v/>
      </c>
      <c r="P17" s="31" t="str">
        <f t="shared" si="4"/>
        <v/>
      </c>
      <c r="Q17" s="236"/>
      <c r="R17" s="232"/>
      <c r="S17" s="245" t="str">
        <f t="shared" si="5"/>
        <v xml:space="preserve"> </v>
      </c>
      <c r="T17" s="232"/>
      <c r="U17" s="246" t="str">
        <f t="shared" si="6"/>
        <v xml:space="preserve"> </v>
      </c>
      <c r="V17" s="232"/>
      <c r="W17" s="247" t="str">
        <f t="shared" si="7"/>
        <v xml:space="preserve"> </v>
      </c>
      <c r="X17" s="238"/>
      <c r="Y17" s="247" t="str">
        <f t="shared" si="8"/>
        <v xml:space="preserve"> </v>
      </c>
      <c r="Z17" s="238"/>
      <c r="AA17" s="247" t="str">
        <f t="shared" si="9"/>
        <v xml:space="preserve"> </v>
      </c>
      <c r="AB17" s="232"/>
      <c r="AC17" s="33" t="str">
        <f t="shared" si="10"/>
        <v/>
      </c>
      <c r="AD17" s="57" t="e">
        <f t="shared" si="11"/>
        <v>#VALUE!</v>
      </c>
      <c r="AE17" s="34" t="e">
        <f t="shared" si="12"/>
        <v>#VALUE!</v>
      </c>
      <c r="AF17" s="35" t="e">
        <f t="shared" si="13"/>
        <v>#VALUE!</v>
      </c>
      <c r="AG17" s="239" t="e">
        <f t="shared" si="14"/>
        <v>#VALUE!</v>
      </c>
      <c r="AH17" s="240"/>
      <c r="AI17" s="246" t="str">
        <f t="shared" si="15"/>
        <v/>
      </c>
      <c r="AJ17" s="240"/>
      <c r="AK17" s="237" t="str">
        <f t="shared" si="16"/>
        <v/>
      </c>
      <c r="AL17" s="240"/>
      <c r="AM17" s="241" t="str">
        <f t="shared" si="17"/>
        <v/>
      </c>
      <c r="AN17" s="233" t="e">
        <f t="shared" si="18"/>
        <v>#VALUE!</v>
      </c>
      <c r="AO17" s="49" t="e">
        <f t="shared" si="25"/>
        <v>#VALUE!</v>
      </c>
      <c r="AP17" s="242" t="e">
        <f t="shared" si="19"/>
        <v>#VALUE!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ht="38.25" x14ac:dyDescent="0.25">
      <c r="A18" s="231"/>
      <c r="B18" s="231"/>
      <c r="C18" s="265" t="s">
        <v>262</v>
      </c>
      <c r="D18" s="243"/>
      <c r="E18" s="244"/>
      <c r="F18" s="244"/>
      <c r="G18" s="232"/>
      <c r="H18" s="232"/>
      <c r="I18" s="233" t="str">
        <f t="shared" si="0"/>
        <v/>
      </c>
      <c r="J18" s="234" t="str">
        <f t="shared" si="1"/>
        <v xml:space="preserve"> </v>
      </c>
      <c r="K18" s="235" t="str">
        <f t="shared" si="2"/>
        <v/>
      </c>
      <c r="L18" s="26"/>
      <c r="M18" s="26"/>
      <c r="N18" s="26"/>
      <c r="O18" s="30" t="str">
        <f t="shared" si="3"/>
        <v/>
      </c>
      <c r="P18" s="31" t="str">
        <f t="shared" si="4"/>
        <v/>
      </c>
      <c r="Q18" s="236"/>
      <c r="R18" s="232"/>
      <c r="S18" s="245" t="str">
        <f t="shared" si="5"/>
        <v xml:space="preserve"> </v>
      </c>
      <c r="T18" s="232"/>
      <c r="U18" s="246" t="str">
        <f t="shared" si="6"/>
        <v xml:space="preserve"> </v>
      </c>
      <c r="V18" s="232"/>
      <c r="W18" s="247" t="str">
        <f t="shared" si="7"/>
        <v xml:space="preserve"> </v>
      </c>
      <c r="X18" s="238"/>
      <c r="Y18" s="247" t="str">
        <f t="shared" si="8"/>
        <v xml:space="preserve"> </v>
      </c>
      <c r="Z18" s="238"/>
      <c r="AA18" s="247" t="str">
        <f t="shared" si="9"/>
        <v xml:space="preserve"> </v>
      </c>
      <c r="AB18" s="232"/>
      <c r="AC18" s="33" t="str">
        <f t="shared" si="10"/>
        <v/>
      </c>
      <c r="AD18" s="57" t="e">
        <f t="shared" si="11"/>
        <v>#VALUE!</v>
      </c>
      <c r="AE18" s="34" t="e">
        <f t="shared" si="12"/>
        <v>#VALUE!</v>
      </c>
      <c r="AF18" s="35" t="e">
        <f t="shared" si="13"/>
        <v>#VALUE!</v>
      </c>
      <c r="AG18" s="239" t="e">
        <f t="shared" si="14"/>
        <v>#VALUE!</v>
      </c>
      <c r="AH18" s="240"/>
      <c r="AI18" s="246" t="str">
        <f t="shared" si="15"/>
        <v/>
      </c>
      <c r="AJ18" s="240"/>
      <c r="AK18" s="237" t="str">
        <f t="shared" si="16"/>
        <v/>
      </c>
      <c r="AL18" s="240"/>
      <c r="AM18" s="241" t="str">
        <f t="shared" si="17"/>
        <v/>
      </c>
      <c r="AN18" s="233" t="e">
        <f t="shared" si="18"/>
        <v>#VALUE!</v>
      </c>
      <c r="AO18" s="49" t="e">
        <f t="shared" si="25"/>
        <v>#VALUE!</v>
      </c>
      <c r="AP18" s="242" t="e">
        <f t="shared" si="19"/>
        <v>#VALUE!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ht="25.5" x14ac:dyDescent="0.25">
      <c r="A19" s="231"/>
      <c r="B19" s="231"/>
      <c r="C19" s="265" t="s">
        <v>243</v>
      </c>
      <c r="D19" s="243"/>
      <c r="E19" s="244"/>
      <c r="F19" s="244"/>
      <c r="G19" s="232"/>
      <c r="H19" s="232"/>
      <c r="I19" s="233" t="str">
        <f t="shared" ref="I19:I29" si="26">IF(OR(G19="",H19=""),"",G19*H19)</f>
        <v/>
      </c>
      <c r="J19" s="234" t="str">
        <f t="shared" ref="J19:J29" si="27">IF(AND(I19&gt;=6,I19&lt;=9),"ALTO",IF(AND(I19&gt;=3,I19&lt;=6),"MEDIO",IF(AND(I19&gt;=1,I19&lt;3),"BAJO"," ")))</f>
        <v xml:space="preserve"> </v>
      </c>
      <c r="K19" s="235" t="str">
        <f t="shared" ref="K19:K29" si="28">IF(I19="","",IF(I19&gt;=6,"3",IF(AND(I19&gt;=3,I19&lt;6),"2",IF(AND(I19&gt;=0,I19&lt;=2),"1",""))))</f>
        <v/>
      </c>
      <c r="L19" s="26"/>
      <c r="M19" s="26"/>
      <c r="N19" s="26"/>
      <c r="O19" s="30" t="str">
        <f t="shared" ref="O19:O29" si="29">IF(L19="","",IF(L19="SI",K19+3,IF(AND(L19="NO"),K19)))</f>
        <v/>
      </c>
      <c r="P19" s="31" t="str">
        <f t="shared" ref="P19:P29" si="30">IF(OR(O19="3"),"ALTO",IF(OR(O19="2"),"MEDIO",IF(O19="1","BAJO",IF(L19="SI","CRÍTICO",""))))</f>
        <v/>
      </c>
      <c r="Q19" s="236"/>
      <c r="R19" s="232"/>
      <c r="S19" s="245" t="str">
        <f t="shared" si="5"/>
        <v xml:space="preserve"> </v>
      </c>
      <c r="T19" s="232"/>
      <c r="U19" s="246" t="str">
        <f t="shared" si="6"/>
        <v xml:space="preserve"> </v>
      </c>
      <c r="V19" s="232"/>
      <c r="W19" s="247" t="str">
        <f t="shared" si="7"/>
        <v xml:space="preserve"> </v>
      </c>
      <c r="X19" s="238"/>
      <c r="Y19" s="247" t="str">
        <f t="shared" si="8"/>
        <v xml:space="preserve"> </v>
      </c>
      <c r="Z19" s="238"/>
      <c r="AA19" s="247" t="str">
        <f t="shared" si="9"/>
        <v xml:space="preserve"> </v>
      </c>
      <c r="AB19" s="232"/>
      <c r="AC19" s="33" t="str">
        <f t="shared" ref="AC19:AC29" si="31">IF(AB19="","",IF(AB19="PREVENTIVO",1,IF(AB19="CORRECTIVO",3," ")))</f>
        <v/>
      </c>
      <c r="AD19" s="57" t="e">
        <f t="shared" ref="AD19:AD29" si="32">IF(R19="INEXISTENTE",3,SUM((S19*$S$10),(U19*$U$10),(W19*$W$10),(Y19*$Y$10),(AA19*$AA$10),(AC19*$AC$10)))</f>
        <v>#VALUE!</v>
      </c>
      <c r="AE19" s="34" t="e">
        <f t="shared" ref="AE19:AE29" si="33">IF(R19="Inexistente","INEXISTENTE",IF(AND(AD19&gt;=0,AD19&lt;=1),"EFICIENTE",IF(AND(AD19&gt;1,AD19&lt;=2),"PARCIALMENTE ADECUADO",IF(AND(AD19&gt;2,AD19&lt;=3),"INEFICIENTE","ERROR"))))</f>
        <v>#VALUE!</v>
      </c>
      <c r="AF19" s="35" t="e">
        <f t="shared" ref="AF19:AF29" si="34">AD19*O19</f>
        <v>#VALUE!</v>
      </c>
      <c r="AG19" s="239" t="e">
        <f t="shared" ref="AG19:AG29" si="35">IF(L19="SI","CRÍTICO",IF(AND(AF19&gt;=0,AF19&lt;=3),"BAJO",IF(AND(AF19&gt;=3.1,AF19&lt;=6),"MEDIO",IF(AF19&gt;6,"ALTO","ERROR"))))</f>
        <v>#VALUE!</v>
      </c>
      <c r="AH19" s="240"/>
      <c r="AI19" s="246" t="str">
        <f t="shared" si="15"/>
        <v/>
      </c>
      <c r="AJ19" s="240"/>
      <c r="AK19" s="237" t="str">
        <f t="shared" si="16"/>
        <v/>
      </c>
      <c r="AL19" s="240"/>
      <c r="AM19" s="241" t="str">
        <f t="shared" ref="AM19:AM29" si="36">IF(AL19="NO",1,IF(AL19="SI",3,""))</f>
        <v/>
      </c>
      <c r="AN19" s="233" t="e">
        <f t="shared" ref="AN19:AN29" si="37">SUM((AI19*$AI$10),(AK19*$AK$10),(AM19*$AM$10))</f>
        <v>#VALUE!</v>
      </c>
      <c r="AO19" s="49" t="e">
        <f t="shared" si="25"/>
        <v>#VALUE!</v>
      </c>
      <c r="AP19" s="242" t="e">
        <f t="shared" ref="AP19:AP29" si="38">IF(R19="INEXISTENTE",3,SUM((AD19*25)/100,(AN19*75)/100))</f>
        <v>#VALUE!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ht="63.75" x14ac:dyDescent="0.25">
      <c r="A20" s="231"/>
      <c r="B20" s="231"/>
      <c r="C20" s="265" t="s">
        <v>263</v>
      </c>
      <c r="D20" s="243"/>
      <c r="E20" s="244"/>
      <c r="F20" s="244"/>
      <c r="G20" s="232"/>
      <c r="H20" s="232"/>
      <c r="I20" s="233" t="str">
        <f t="shared" si="26"/>
        <v/>
      </c>
      <c r="J20" s="234" t="str">
        <f t="shared" si="27"/>
        <v xml:space="preserve"> </v>
      </c>
      <c r="K20" s="235" t="str">
        <f t="shared" si="28"/>
        <v/>
      </c>
      <c r="L20" s="26"/>
      <c r="M20" s="26"/>
      <c r="N20" s="26"/>
      <c r="O20" s="30" t="str">
        <f t="shared" si="29"/>
        <v/>
      </c>
      <c r="P20" s="31" t="str">
        <f t="shared" si="30"/>
        <v/>
      </c>
      <c r="Q20" s="236"/>
      <c r="R20" s="232"/>
      <c r="S20" s="245" t="str">
        <f t="shared" si="5"/>
        <v xml:space="preserve"> </v>
      </c>
      <c r="T20" s="232"/>
      <c r="U20" s="246" t="str">
        <f t="shared" si="6"/>
        <v xml:space="preserve"> </v>
      </c>
      <c r="V20" s="232"/>
      <c r="W20" s="247" t="str">
        <f t="shared" si="7"/>
        <v xml:space="preserve"> </v>
      </c>
      <c r="X20" s="238"/>
      <c r="Y20" s="247" t="str">
        <f t="shared" si="8"/>
        <v xml:space="preserve"> </v>
      </c>
      <c r="Z20" s="238"/>
      <c r="AA20" s="247" t="str">
        <f t="shared" si="9"/>
        <v xml:space="preserve"> </v>
      </c>
      <c r="AB20" s="232"/>
      <c r="AC20" s="33" t="str">
        <f t="shared" si="31"/>
        <v/>
      </c>
      <c r="AD20" s="57" t="e">
        <f t="shared" si="32"/>
        <v>#VALUE!</v>
      </c>
      <c r="AE20" s="34" t="e">
        <f t="shared" si="33"/>
        <v>#VALUE!</v>
      </c>
      <c r="AF20" s="35" t="e">
        <f t="shared" si="34"/>
        <v>#VALUE!</v>
      </c>
      <c r="AG20" s="239" t="e">
        <f t="shared" si="35"/>
        <v>#VALUE!</v>
      </c>
      <c r="AH20" s="240"/>
      <c r="AI20" s="246" t="str">
        <f t="shared" si="15"/>
        <v/>
      </c>
      <c r="AJ20" s="240"/>
      <c r="AK20" s="237" t="str">
        <f t="shared" si="16"/>
        <v/>
      </c>
      <c r="AL20" s="240"/>
      <c r="AM20" s="241" t="str">
        <f t="shared" si="36"/>
        <v/>
      </c>
      <c r="AN20" s="233" t="e">
        <f t="shared" si="37"/>
        <v>#VALUE!</v>
      </c>
      <c r="AO20" s="49" t="e">
        <f t="shared" si="25"/>
        <v>#VALUE!</v>
      </c>
      <c r="AP20" s="242" t="e">
        <f t="shared" si="38"/>
        <v>#VALUE!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1:62" ht="76.5" x14ac:dyDescent="0.25">
      <c r="A21" s="231"/>
      <c r="B21" s="231"/>
      <c r="C21" s="265" t="s">
        <v>244</v>
      </c>
      <c r="D21" s="243"/>
      <c r="E21" s="244"/>
      <c r="F21" s="244"/>
      <c r="G21" s="232"/>
      <c r="H21" s="232"/>
      <c r="I21" s="233" t="str">
        <f t="shared" si="26"/>
        <v/>
      </c>
      <c r="J21" s="234" t="str">
        <f t="shared" si="27"/>
        <v xml:space="preserve"> </v>
      </c>
      <c r="K21" s="235" t="str">
        <f t="shared" si="28"/>
        <v/>
      </c>
      <c r="L21" s="26"/>
      <c r="M21" s="26"/>
      <c r="N21" s="26"/>
      <c r="O21" s="30" t="str">
        <f t="shared" si="29"/>
        <v/>
      </c>
      <c r="P21" s="31" t="str">
        <f t="shared" si="30"/>
        <v/>
      </c>
      <c r="Q21" s="236"/>
      <c r="R21" s="232"/>
      <c r="S21" s="245" t="str">
        <f t="shared" si="5"/>
        <v xml:space="preserve"> </v>
      </c>
      <c r="T21" s="232"/>
      <c r="U21" s="246" t="str">
        <f t="shared" si="6"/>
        <v xml:space="preserve"> </v>
      </c>
      <c r="V21" s="232"/>
      <c r="W21" s="247" t="str">
        <f t="shared" si="7"/>
        <v xml:space="preserve"> </v>
      </c>
      <c r="X21" s="238"/>
      <c r="Y21" s="247" t="str">
        <f t="shared" si="8"/>
        <v xml:space="preserve"> </v>
      </c>
      <c r="Z21" s="238"/>
      <c r="AA21" s="247" t="str">
        <f t="shared" si="9"/>
        <v xml:space="preserve"> </v>
      </c>
      <c r="AB21" s="232"/>
      <c r="AC21" s="33" t="str">
        <f t="shared" si="31"/>
        <v/>
      </c>
      <c r="AD21" s="57" t="e">
        <f t="shared" si="32"/>
        <v>#VALUE!</v>
      </c>
      <c r="AE21" s="34" t="e">
        <f t="shared" si="33"/>
        <v>#VALUE!</v>
      </c>
      <c r="AF21" s="35" t="e">
        <f t="shared" si="34"/>
        <v>#VALUE!</v>
      </c>
      <c r="AG21" s="239" t="e">
        <f t="shared" si="35"/>
        <v>#VALUE!</v>
      </c>
      <c r="AH21" s="240"/>
      <c r="AI21" s="246" t="str">
        <f t="shared" si="15"/>
        <v/>
      </c>
      <c r="AJ21" s="240"/>
      <c r="AK21" s="237" t="str">
        <f t="shared" si="16"/>
        <v/>
      </c>
      <c r="AL21" s="240"/>
      <c r="AM21" s="241" t="str">
        <f t="shared" si="36"/>
        <v/>
      </c>
      <c r="AN21" s="233" t="e">
        <f t="shared" si="37"/>
        <v>#VALUE!</v>
      </c>
      <c r="AO21" s="49" t="e">
        <f t="shared" si="25"/>
        <v>#VALUE!</v>
      </c>
      <c r="AP21" s="242" t="e">
        <f t="shared" si="38"/>
        <v>#VALUE!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1:62" ht="112.35" customHeight="1" x14ac:dyDescent="0.25">
      <c r="A22" s="231"/>
      <c r="B22" s="231"/>
      <c r="C22" s="265" t="s">
        <v>245</v>
      </c>
      <c r="D22" s="243"/>
      <c r="E22" s="244"/>
      <c r="F22" s="244"/>
      <c r="G22" s="232"/>
      <c r="H22" s="232"/>
      <c r="I22" s="233" t="str">
        <f t="shared" si="26"/>
        <v/>
      </c>
      <c r="J22" s="234" t="str">
        <f t="shared" si="27"/>
        <v xml:space="preserve"> </v>
      </c>
      <c r="K22" s="235" t="str">
        <f t="shared" si="28"/>
        <v/>
      </c>
      <c r="L22" s="26"/>
      <c r="M22" s="26"/>
      <c r="N22" s="26"/>
      <c r="O22" s="30" t="str">
        <f t="shared" si="29"/>
        <v/>
      </c>
      <c r="P22" s="31" t="str">
        <f t="shared" si="30"/>
        <v/>
      </c>
      <c r="Q22" s="236"/>
      <c r="R22" s="232"/>
      <c r="S22" s="245" t="str">
        <f t="shared" si="5"/>
        <v xml:space="preserve"> </v>
      </c>
      <c r="T22" s="232"/>
      <c r="U22" s="246" t="str">
        <f t="shared" si="6"/>
        <v xml:space="preserve"> </v>
      </c>
      <c r="V22" s="232"/>
      <c r="W22" s="247" t="str">
        <f t="shared" si="7"/>
        <v xml:space="preserve"> </v>
      </c>
      <c r="X22" s="238"/>
      <c r="Y22" s="247" t="str">
        <f t="shared" si="8"/>
        <v xml:space="preserve"> </v>
      </c>
      <c r="Z22" s="238"/>
      <c r="AA22" s="247" t="str">
        <f t="shared" si="9"/>
        <v xml:space="preserve"> </v>
      </c>
      <c r="AB22" s="232"/>
      <c r="AC22" s="33" t="str">
        <f t="shared" si="31"/>
        <v/>
      </c>
      <c r="AD22" s="57" t="e">
        <f t="shared" si="32"/>
        <v>#VALUE!</v>
      </c>
      <c r="AE22" s="34"/>
      <c r="AF22" s="35" t="e">
        <f t="shared" si="34"/>
        <v>#VALUE!</v>
      </c>
      <c r="AG22" s="239"/>
      <c r="AH22" s="240"/>
      <c r="AI22" s="246"/>
      <c r="AJ22" s="240"/>
      <c r="AK22" s="237"/>
      <c r="AL22" s="240"/>
      <c r="AM22" s="241" t="str">
        <f t="shared" si="36"/>
        <v/>
      </c>
      <c r="AN22" s="233" t="e">
        <f t="shared" si="37"/>
        <v>#VALUE!</v>
      </c>
      <c r="AO22" s="49" t="e">
        <f t="shared" si="25"/>
        <v>#VALUE!</v>
      </c>
      <c r="AP22" s="242" t="e">
        <f t="shared" si="38"/>
        <v>#VALUE!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62" ht="125.25" customHeight="1" x14ac:dyDescent="0.25">
      <c r="A23" s="231"/>
      <c r="B23" s="231"/>
      <c r="C23" s="265" t="s">
        <v>264</v>
      </c>
      <c r="D23" s="243"/>
      <c r="E23" s="244"/>
      <c r="F23" s="244"/>
      <c r="G23" s="232"/>
      <c r="H23" s="232"/>
      <c r="I23" s="233" t="str">
        <f t="shared" si="26"/>
        <v/>
      </c>
      <c r="J23" s="234" t="str">
        <f t="shared" si="27"/>
        <v xml:space="preserve"> </v>
      </c>
      <c r="K23" s="235" t="str">
        <f t="shared" si="28"/>
        <v/>
      </c>
      <c r="L23" s="26"/>
      <c r="M23" s="26"/>
      <c r="N23" s="26"/>
      <c r="O23" s="30" t="str">
        <f t="shared" si="29"/>
        <v/>
      </c>
      <c r="P23" s="31" t="str">
        <f t="shared" si="30"/>
        <v/>
      </c>
      <c r="Q23" s="236"/>
      <c r="R23" s="232"/>
      <c r="S23" s="245" t="str">
        <f t="shared" si="5"/>
        <v xml:space="preserve"> </v>
      </c>
      <c r="T23" s="232"/>
      <c r="U23" s="246" t="str">
        <f t="shared" si="6"/>
        <v xml:space="preserve"> </v>
      </c>
      <c r="V23" s="232"/>
      <c r="W23" s="247" t="str">
        <f t="shared" si="7"/>
        <v xml:space="preserve"> </v>
      </c>
      <c r="X23" s="238"/>
      <c r="Y23" s="247" t="str">
        <f t="shared" si="8"/>
        <v xml:space="preserve"> </v>
      </c>
      <c r="Z23" s="238"/>
      <c r="AA23" s="247" t="str">
        <f t="shared" si="9"/>
        <v xml:space="preserve"> </v>
      </c>
      <c r="AB23" s="232"/>
      <c r="AC23" s="33" t="str">
        <f t="shared" si="31"/>
        <v/>
      </c>
      <c r="AD23" s="57" t="e">
        <f t="shared" si="32"/>
        <v>#VALUE!</v>
      </c>
      <c r="AE23" s="34" t="e">
        <f t="shared" si="33"/>
        <v>#VALUE!</v>
      </c>
      <c r="AF23" s="35" t="e">
        <f t="shared" si="34"/>
        <v>#VALUE!</v>
      </c>
      <c r="AG23" s="239" t="e">
        <f t="shared" si="35"/>
        <v>#VALUE!</v>
      </c>
      <c r="AH23" s="240"/>
      <c r="AI23" s="246" t="str">
        <f t="shared" si="15"/>
        <v/>
      </c>
      <c r="AJ23" s="240"/>
      <c r="AK23" s="237" t="str">
        <f t="shared" si="16"/>
        <v/>
      </c>
      <c r="AL23" s="240"/>
      <c r="AM23" s="241" t="str">
        <f t="shared" si="36"/>
        <v/>
      </c>
      <c r="AN23" s="233" t="e">
        <f t="shared" si="37"/>
        <v>#VALUE!</v>
      </c>
      <c r="AO23" s="49" t="e">
        <f t="shared" si="25"/>
        <v>#VALUE!</v>
      </c>
      <c r="AP23" s="242" t="e">
        <f t="shared" si="38"/>
        <v>#VALUE!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1:62" ht="171" customHeight="1" x14ac:dyDescent="0.25">
      <c r="A24" s="231"/>
      <c r="B24" s="231"/>
      <c r="C24" s="265" t="s">
        <v>246</v>
      </c>
      <c r="D24" s="243"/>
      <c r="E24" s="244"/>
      <c r="F24" s="244"/>
      <c r="G24" s="232"/>
      <c r="H24" s="232"/>
      <c r="I24" s="233" t="str">
        <f t="shared" ref="I24:I25" si="39">IF(OR(G24="",H24=""),"",G24*H24)</f>
        <v/>
      </c>
      <c r="J24" s="234" t="str">
        <f t="shared" ref="J24:J25" si="40">IF(AND(I24&gt;=6,I24&lt;=9),"ALTO",IF(AND(I24&gt;=3,I24&lt;=6),"MEDIO",IF(AND(I24&gt;=1,I24&lt;3),"BAJO"," ")))</f>
        <v xml:space="preserve"> </v>
      </c>
      <c r="K24" s="235" t="str">
        <f t="shared" ref="K24:K25" si="41">IF(I24="","",IF(I24&gt;=6,"3",IF(AND(I24&gt;=3,I24&lt;6),"2",IF(AND(I24&gt;=0,I24&lt;=2),"1",""))))</f>
        <v/>
      </c>
      <c r="L24" s="26"/>
      <c r="M24" s="26"/>
      <c r="N24" s="26"/>
      <c r="O24" s="30" t="str">
        <f t="shared" ref="O24:O25" si="42">IF(L24="","",IF(L24="SI",K24+3,IF(AND(L24="NO"),K24)))</f>
        <v/>
      </c>
      <c r="P24" s="31" t="str">
        <f t="shared" ref="P24:P25" si="43">IF(OR(O24="3"),"ALTO",IF(OR(O24="2"),"MEDIO",IF(O24="1","BAJO",IF(L24="SI","CRÍTICO",""))))</f>
        <v/>
      </c>
      <c r="Q24" s="236"/>
      <c r="R24" s="232"/>
      <c r="S24" s="245" t="str">
        <f t="shared" si="5"/>
        <v xml:space="preserve"> </v>
      </c>
      <c r="T24" s="232"/>
      <c r="U24" s="246" t="str">
        <f t="shared" si="6"/>
        <v xml:space="preserve"> </v>
      </c>
      <c r="V24" s="232"/>
      <c r="W24" s="247" t="str">
        <f t="shared" si="7"/>
        <v xml:space="preserve"> </v>
      </c>
      <c r="X24" s="238"/>
      <c r="Y24" s="247" t="str">
        <f t="shared" si="8"/>
        <v xml:space="preserve"> </v>
      </c>
      <c r="Z24" s="238"/>
      <c r="AA24" s="247" t="str">
        <f t="shared" si="9"/>
        <v xml:space="preserve"> </v>
      </c>
      <c r="AB24" s="232"/>
      <c r="AC24" s="33" t="str">
        <f t="shared" ref="AC24:AC25" si="44">IF(AB24="","",IF(AB24="PREVENTIVO",1,IF(AB24="CORRECTIVO",3," ")))</f>
        <v/>
      </c>
      <c r="AD24" s="57" t="e">
        <f t="shared" ref="AD24:AD25" si="45">IF(R24="INEXISTENTE",3,SUM((S24*$S$10),(U24*$U$10),(W24*$W$10),(Y24*$Y$10),(AA24*$AA$10),(AC24*$AC$10)))</f>
        <v>#VALUE!</v>
      </c>
      <c r="AE24" s="34" t="e">
        <f t="shared" ref="AE24:AE25" si="46">IF(R24="Inexistente","INEXISTENTE",IF(AND(AD24&gt;=0,AD24&lt;=1),"EFICIENTE",IF(AND(AD24&gt;1,AD24&lt;=2),"PARCIALMENTE ADECUADO",IF(AND(AD24&gt;2,AD24&lt;=3),"INEFICIENTE","ERROR"))))</f>
        <v>#VALUE!</v>
      </c>
      <c r="AF24" s="35" t="e">
        <f t="shared" ref="AF24:AF25" si="47">AD24*O24</f>
        <v>#VALUE!</v>
      </c>
      <c r="AG24" s="239" t="e">
        <f t="shared" ref="AG24:AG25" si="48">IF(L24="SI","CRÍTICO",IF(AND(AF24&gt;=0,AF24&lt;=3),"BAJO",IF(AND(AF24&gt;=3.1,AF24&lt;=6),"MEDIO",IF(AF24&gt;6,"ALTO","ERROR"))))</f>
        <v>#VALUE!</v>
      </c>
      <c r="AH24" s="240"/>
      <c r="AI24" s="246" t="str">
        <f t="shared" si="15"/>
        <v/>
      </c>
      <c r="AJ24" s="240"/>
      <c r="AK24" s="237" t="str">
        <f t="shared" si="16"/>
        <v/>
      </c>
      <c r="AL24" s="240"/>
      <c r="AM24" s="241" t="str">
        <f t="shared" ref="AM24:AM25" si="49">IF(AL24="NO",1,IF(AL24="SI",3,""))</f>
        <v/>
      </c>
      <c r="AN24" s="233" t="e">
        <f t="shared" ref="AN24:AN25" si="50">SUM((AI24*$AI$10),(AK24*$AK$10),(AM24*$AM$10))</f>
        <v>#VALUE!</v>
      </c>
      <c r="AO24" s="49" t="e">
        <f t="shared" ref="AO24:AO25" si="51">IF(R24="INEXISTENTE","INEFICAZ",IF(AND(AN24&gt;=0,AN24&lt;=1),"EFECTIVO",IF(AND(AN24&gt;1,AN24&lt;=2),"CON DEFICIENCIAS",IF(AN24&gt;2,"INEFECTIVO",""))))</f>
        <v>#VALUE!</v>
      </c>
      <c r="AP24" s="242" t="e">
        <f t="shared" ref="AP24:AP25" si="52">IF(R24="INEXISTENTE",3,SUM((AD24*25)/100,(AN24*75)/100))</f>
        <v>#VALUE!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2" ht="102" x14ac:dyDescent="0.25">
      <c r="A25" s="231"/>
      <c r="B25" s="231"/>
      <c r="C25" s="265" t="s">
        <v>247</v>
      </c>
      <c r="D25" s="243"/>
      <c r="E25" s="244"/>
      <c r="F25" s="244"/>
      <c r="G25" s="232"/>
      <c r="H25" s="232"/>
      <c r="I25" s="233" t="str">
        <f t="shared" si="39"/>
        <v/>
      </c>
      <c r="J25" s="234" t="str">
        <f t="shared" si="40"/>
        <v xml:space="preserve"> </v>
      </c>
      <c r="K25" s="235" t="str">
        <f t="shared" si="41"/>
        <v/>
      </c>
      <c r="L25" s="26"/>
      <c r="M25" s="26"/>
      <c r="N25" s="26"/>
      <c r="O25" s="30" t="str">
        <f t="shared" si="42"/>
        <v/>
      </c>
      <c r="P25" s="31" t="str">
        <f t="shared" si="43"/>
        <v/>
      </c>
      <c r="Q25" s="236"/>
      <c r="R25" s="232"/>
      <c r="S25" s="245" t="str">
        <f t="shared" si="5"/>
        <v xml:space="preserve"> </v>
      </c>
      <c r="T25" s="232"/>
      <c r="U25" s="246" t="str">
        <f t="shared" si="6"/>
        <v xml:space="preserve"> </v>
      </c>
      <c r="V25" s="232"/>
      <c r="W25" s="247" t="str">
        <f t="shared" si="7"/>
        <v xml:space="preserve"> </v>
      </c>
      <c r="X25" s="238"/>
      <c r="Y25" s="247" t="str">
        <f t="shared" si="8"/>
        <v xml:space="preserve"> </v>
      </c>
      <c r="Z25" s="238"/>
      <c r="AA25" s="247" t="str">
        <f t="shared" si="9"/>
        <v xml:space="preserve"> </v>
      </c>
      <c r="AB25" s="232"/>
      <c r="AC25" s="33" t="str">
        <f t="shared" si="44"/>
        <v/>
      </c>
      <c r="AD25" s="57" t="e">
        <f t="shared" si="45"/>
        <v>#VALUE!</v>
      </c>
      <c r="AE25" s="34" t="e">
        <f t="shared" si="46"/>
        <v>#VALUE!</v>
      </c>
      <c r="AF25" s="35" t="e">
        <f t="shared" si="47"/>
        <v>#VALUE!</v>
      </c>
      <c r="AG25" s="239" t="e">
        <f t="shared" si="48"/>
        <v>#VALUE!</v>
      </c>
      <c r="AH25" s="240"/>
      <c r="AI25" s="246" t="str">
        <f t="shared" si="15"/>
        <v/>
      </c>
      <c r="AJ25" s="240"/>
      <c r="AK25" s="237" t="str">
        <f t="shared" si="16"/>
        <v/>
      </c>
      <c r="AL25" s="240"/>
      <c r="AM25" s="241" t="str">
        <f t="shared" si="49"/>
        <v/>
      </c>
      <c r="AN25" s="233" t="e">
        <f t="shared" si="50"/>
        <v>#VALUE!</v>
      </c>
      <c r="AO25" s="49" t="e">
        <f t="shared" si="51"/>
        <v>#VALUE!</v>
      </c>
      <c r="AP25" s="242" t="e">
        <f t="shared" si="52"/>
        <v>#VALUE!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2" ht="76.5" x14ac:dyDescent="0.25">
      <c r="A26" s="231"/>
      <c r="B26" s="231"/>
      <c r="C26" s="265" t="s">
        <v>265</v>
      </c>
      <c r="D26" s="243"/>
      <c r="E26" s="244"/>
      <c r="F26" s="244"/>
      <c r="G26" s="232"/>
      <c r="H26" s="232"/>
      <c r="I26" s="233" t="str">
        <f t="shared" si="26"/>
        <v/>
      </c>
      <c r="J26" s="234" t="str">
        <f t="shared" si="27"/>
        <v xml:space="preserve"> </v>
      </c>
      <c r="K26" s="235" t="str">
        <f t="shared" si="28"/>
        <v/>
      </c>
      <c r="L26" s="26"/>
      <c r="M26" s="26"/>
      <c r="N26" s="26"/>
      <c r="O26" s="30" t="str">
        <f t="shared" si="29"/>
        <v/>
      </c>
      <c r="P26" s="31" t="str">
        <f t="shared" si="30"/>
        <v/>
      </c>
      <c r="Q26" s="236"/>
      <c r="R26" s="232"/>
      <c r="S26" s="245" t="str">
        <f t="shared" si="5"/>
        <v xml:space="preserve"> </v>
      </c>
      <c r="T26" s="232"/>
      <c r="U26" s="246" t="str">
        <f t="shared" si="6"/>
        <v xml:space="preserve"> </v>
      </c>
      <c r="V26" s="232"/>
      <c r="W26" s="247" t="str">
        <f t="shared" si="7"/>
        <v xml:space="preserve"> </v>
      </c>
      <c r="X26" s="238"/>
      <c r="Y26" s="247" t="str">
        <f t="shared" si="8"/>
        <v xml:space="preserve"> </v>
      </c>
      <c r="Z26" s="238"/>
      <c r="AA26" s="247" t="str">
        <f t="shared" si="9"/>
        <v xml:space="preserve"> </v>
      </c>
      <c r="AB26" s="232"/>
      <c r="AC26" s="33" t="str">
        <f t="shared" si="31"/>
        <v/>
      </c>
      <c r="AD26" s="57" t="e">
        <f t="shared" si="32"/>
        <v>#VALUE!</v>
      </c>
      <c r="AE26" s="34" t="e">
        <f t="shared" si="33"/>
        <v>#VALUE!</v>
      </c>
      <c r="AF26" s="35" t="e">
        <f t="shared" si="34"/>
        <v>#VALUE!</v>
      </c>
      <c r="AG26" s="239" t="e">
        <f t="shared" si="35"/>
        <v>#VALUE!</v>
      </c>
      <c r="AH26" s="240"/>
      <c r="AI26" s="246" t="str">
        <f t="shared" si="15"/>
        <v/>
      </c>
      <c r="AJ26" s="240"/>
      <c r="AK26" s="237" t="str">
        <f t="shared" si="16"/>
        <v/>
      </c>
      <c r="AL26" s="240"/>
      <c r="AM26" s="241" t="str">
        <f t="shared" si="36"/>
        <v/>
      </c>
      <c r="AN26" s="233" t="e">
        <f t="shared" si="37"/>
        <v>#VALUE!</v>
      </c>
      <c r="AO26" s="49" t="e">
        <f t="shared" si="25"/>
        <v>#VALUE!</v>
      </c>
      <c r="AP26" s="242" t="e">
        <f t="shared" si="38"/>
        <v>#VALUE!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</row>
    <row r="27" spans="1:62" ht="38.25" x14ac:dyDescent="0.25">
      <c r="A27" s="231"/>
      <c r="B27" s="231"/>
      <c r="C27" s="265" t="s">
        <v>266</v>
      </c>
      <c r="D27" s="243"/>
      <c r="E27" s="244"/>
      <c r="F27" s="244"/>
      <c r="G27" s="232"/>
      <c r="H27" s="232"/>
      <c r="I27" s="233" t="str">
        <f t="shared" si="26"/>
        <v/>
      </c>
      <c r="J27" s="234" t="str">
        <f t="shared" si="27"/>
        <v xml:space="preserve"> </v>
      </c>
      <c r="K27" s="235" t="str">
        <f t="shared" si="28"/>
        <v/>
      </c>
      <c r="L27" s="26"/>
      <c r="M27" s="26"/>
      <c r="N27" s="26"/>
      <c r="O27" s="30" t="str">
        <f t="shared" si="29"/>
        <v/>
      </c>
      <c r="P27" s="31" t="str">
        <f t="shared" si="30"/>
        <v/>
      </c>
      <c r="Q27" s="236"/>
      <c r="R27" s="232"/>
      <c r="S27" s="245" t="str">
        <f t="shared" si="5"/>
        <v xml:space="preserve"> </v>
      </c>
      <c r="T27" s="232"/>
      <c r="U27" s="246" t="str">
        <f t="shared" si="6"/>
        <v xml:space="preserve"> </v>
      </c>
      <c r="V27" s="232"/>
      <c r="W27" s="247" t="str">
        <f t="shared" si="7"/>
        <v xml:space="preserve"> </v>
      </c>
      <c r="X27" s="238"/>
      <c r="Y27" s="247" t="str">
        <f t="shared" si="8"/>
        <v xml:space="preserve"> </v>
      </c>
      <c r="Z27" s="238"/>
      <c r="AA27" s="247" t="str">
        <f t="shared" si="9"/>
        <v xml:space="preserve"> </v>
      </c>
      <c r="AB27" s="232"/>
      <c r="AC27" s="33" t="str">
        <f t="shared" si="31"/>
        <v/>
      </c>
      <c r="AD27" s="57" t="e">
        <f t="shared" si="32"/>
        <v>#VALUE!</v>
      </c>
      <c r="AE27" s="34" t="e">
        <f t="shared" si="33"/>
        <v>#VALUE!</v>
      </c>
      <c r="AF27" s="35" t="e">
        <f t="shared" si="34"/>
        <v>#VALUE!</v>
      </c>
      <c r="AG27" s="239" t="e">
        <f t="shared" si="35"/>
        <v>#VALUE!</v>
      </c>
      <c r="AH27" s="240"/>
      <c r="AI27" s="246" t="str">
        <f t="shared" si="15"/>
        <v/>
      </c>
      <c r="AJ27" s="240"/>
      <c r="AK27" s="237" t="str">
        <f t="shared" si="16"/>
        <v/>
      </c>
      <c r="AL27" s="240"/>
      <c r="AM27" s="241" t="str">
        <f t="shared" si="36"/>
        <v/>
      </c>
      <c r="AN27" s="233" t="e">
        <f t="shared" si="37"/>
        <v>#VALUE!</v>
      </c>
      <c r="AO27" s="49" t="e">
        <f t="shared" si="25"/>
        <v>#VALUE!</v>
      </c>
      <c r="AP27" s="242" t="e">
        <f t="shared" si="38"/>
        <v>#VALUE!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1:62" ht="129.75" customHeight="1" x14ac:dyDescent="0.25">
      <c r="A28" s="231"/>
      <c r="B28" s="231"/>
      <c r="C28" s="265" t="s">
        <v>248</v>
      </c>
      <c r="D28" s="243"/>
      <c r="E28" s="244"/>
      <c r="F28" s="244"/>
      <c r="G28" s="232"/>
      <c r="H28" s="232"/>
      <c r="I28" s="233" t="str">
        <f t="shared" si="26"/>
        <v/>
      </c>
      <c r="J28" s="234" t="str">
        <f t="shared" si="27"/>
        <v xml:space="preserve"> </v>
      </c>
      <c r="K28" s="235" t="str">
        <f t="shared" si="28"/>
        <v/>
      </c>
      <c r="L28" s="26"/>
      <c r="M28" s="26"/>
      <c r="N28" s="26"/>
      <c r="O28" s="30" t="str">
        <f t="shared" si="29"/>
        <v/>
      </c>
      <c r="P28" s="31" t="str">
        <f t="shared" si="30"/>
        <v/>
      </c>
      <c r="Q28" s="236"/>
      <c r="R28" s="232"/>
      <c r="S28" s="245" t="str">
        <f t="shared" si="5"/>
        <v xml:space="preserve"> </v>
      </c>
      <c r="T28" s="232"/>
      <c r="U28" s="246" t="str">
        <f t="shared" si="6"/>
        <v xml:space="preserve"> </v>
      </c>
      <c r="V28" s="232"/>
      <c r="W28" s="247" t="str">
        <f t="shared" si="7"/>
        <v xml:space="preserve"> </v>
      </c>
      <c r="X28" s="238"/>
      <c r="Y28" s="247" t="str">
        <f t="shared" si="8"/>
        <v xml:space="preserve"> </v>
      </c>
      <c r="Z28" s="238"/>
      <c r="AA28" s="247" t="str">
        <f t="shared" si="9"/>
        <v xml:space="preserve"> </v>
      </c>
      <c r="AB28" s="232"/>
      <c r="AC28" s="33" t="str">
        <f t="shared" si="31"/>
        <v/>
      </c>
      <c r="AD28" s="57" t="e">
        <f t="shared" si="32"/>
        <v>#VALUE!</v>
      </c>
      <c r="AE28" s="34" t="e">
        <f t="shared" si="33"/>
        <v>#VALUE!</v>
      </c>
      <c r="AF28" s="35" t="e">
        <f t="shared" si="34"/>
        <v>#VALUE!</v>
      </c>
      <c r="AG28" s="239" t="e">
        <f t="shared" si="35"/>
        <v>#VALUE!</v>
      </c>
      <c r="AH28" s="240"/>
      <c r="AI28" s="246" t="str">
        <f t="shared" si="15"/>
        <v/>
      </c>
      <c r="AJ28" s="240"/>
      <c r="AK28" s="237" t="str">
        <f t="shared" si="16"/>
        <v/>
      </c>
      <c r="AL28" s="240"/>
      <c r="AM28" s="241" t="str">
        <f t="shared" si="36"/>
        <v/>
      </c>
      <c r="AN28" s="233" t="e">
        <f t="shared" si="37"/>
        <v>#VALUE!</v>
      </c>
      <c r="AO28" s="49" t="e">
        <f t="shared" si="25"/>
        <v>#VALUE!</v>
      </c>
      <c r="AP28" s="242" t="e">
        <f t="shared" si="38"/>
        <v>#VALUE!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ht="136.5" customHeight="1" x14ac:dyDescent="0.25">
      <c r="A29" s="231"/>
      <c r="B29" s="231"/>
      <c r="C29" s="265" t="s">
        <v>249</v>
      </c>
      <c r="D29" s="243"/>
      <c r="E29" s="244"/>
      <c r="F29" s="244"/>
      <c r="G29" s="232"/>
      <c r="H29" s="232"/>
      <c r="I29" s="233" t="str">
        <f t="shared" si="26"/>
        <v/>
      </c>
      <c r="J29" s="234" t="str">
        <f t="shared" si="27"/>
        <v xml:space="preserve"> </v>
      </c>
      <c r="K29" s="235" t="str">
        <f t="shared" si="28"/>
        <v/>
      </c>
      <c r="L29" s="26"/>
      <c r="M29" s="26"/>
      <c r="N29" s="26"/>
      <c r="O29" s="30" t="str">
        <f t="shared" si="29"/>
        <v/>
      </c>
      <c r="P29" s="31" t="str">
        <f t="shared" si="30"/>
        <v/>
      </c>
      <c r="Q29" s="236"/>
      <c r="R29" s="232"/>
      <c r="S29" s="245" t="str">
        <f t="shared" si="5"/>
        <v xml:space="preserve"> </v>
      </c>
      <c r="T29" s="232"/>
      <c r="U29" s="246" t="str">
        <f t="shared" si="6"/>
        <v xml:space="preserve"> </v>
      </c>
      <c r="V29" s="232"/>
      <c r="W29" s="247" t="str">
        <f t="shared" si="7"/>
        <v xml:space="preserve"> </v>
      </c>
      <c r="X29" s="238"/>
      <c r="Y29" s="247" t="str">
        <f t="shared" si="8"/>
        <v xml:space="preserve"> </v>
      </c>
      <c r="Z29" s="238"/>
      <c r="AA29" s="247" t="str">
        <f t="shared" si="9"/>
        <v xml:space="preserve"> </v>
      </c>
      <c r="AB29" s="232"/>
      <c r="AC29" s="33" t="str">
        <f t="shared" si="31"/>
        <v/>
      </c>
      <c r="AD29" s="57" t="e">
        <f t="shared" si="32"/>
        <v>#VALUE!</v>
      </c>
      <c r="AE29" s="34" t="e">
        <f t="shared" si="33"/>
        <v>#VALUE!</v>
      </c>
      <c r="AF29" s="35" t="e">
        <f t="shared" si="34"/>
        <v>#VALUE!</v>
      </c>
      <c r="AG29" s="239" t="e">
        <f t="shared" si="35"/>
        <v>#VALUE!</v>
      </c>
      <c r="AH29" s="240"/>
      <c r="AI29" s="246" t="str">
        <f t="shared" si="15"/>
        <v/>
      </c>
      <c r="AJ29" s="240"/>
      <c r="AK29" s="237" t="str">
        <f t="shared" si="16"/>
        <v/>
      </c>
      <c r="AL29" s="240"/>
      <c r="AM29" s="241" t="str">
        <f t="shared" si="36"/>
        <v/>
      </c>
      <c r="AN29" s="233" t="e">
        <f t="shared" si="37"/>
        <v>#VALUE!</v>
      </c>
      <c r="AO29" s="49" t="e">
        <f t="shared" si="25"/>
        <v>#VALUE!</v>
      </c>
      <c r="AP29" s="242" t="e">
        <f t="shared" si="38"/>
        <v>#VALUE!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ht="18" x14ac:dyDescent="0.25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50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ht="18" x14ac:dyDescent="0.25">
      <c r="A31" s="186"/>
      <c r="B31" s="186"/>
      <c r="C31" s="186"/>
      <c r="D31" s="186"/>
      <c r="E31" s="186"/>
      <c r="F31" s="188" t="s">
        <v>229</v>
      </c>
      <c r="G31" s="189">
        <v>3</v>
      </c>
      <c r="H31" s="203"/>
      <c r="I31" s="204"/>
      <c r="J31" s="203"/>
      <c r="K31" s="204"/>
      <c r="L31" s="203"/>
      <c r="M31" s="203"/>
      <c r="N31" s="203"/>
      <c r="O31" s="204"/>
      <c r="P31" s="203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7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</row>
    <row r="32" spans="1:62" ht="18" x14ac:dyDescent="0.25">
      <c r="A32" s="186"/>
      <c r="B32" s="186"/>
      <c r="C32" s="186"/>
      <c r="D32" s="186"/>
      <c r="E32" s="186"/>
      <c r="F32" s="188" t="s">
        <v>230</v>
      </c>
      <c r="G32" s="190">
        <v>2</v>
      </c>
      <c r="H32" s="203"/>
      <c r="I32" s="204"/>
      <c r="J32" s="203"/>
      <c r="K32" s="204"/>
      <c r="L32" s="203"/>
      <c r="M32" s="203"/>
      <c r="N32" s="203"/>
      <c r="O32" s="204"/>
      <c r="P32" s="203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7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ht="18" x14ac:dyDescent="0.25">
      <c r="A33" s="186"/>
      <c r="B33" s="186"/>
      <c r="C33" s="186"/>
      <c r="D33" s="186"/>
      <c r="E33" s="186"/>
      <c r="F33" s="188" t="s">
        <v>231</v>
      </c>
      <c r="G33" s="191">
        <v>1</v>
      </c>
      <c r="H33" s="203"/>
      <c r="I33" s="204"/>
      <c r="J33" s="203"/>
      <c r="K33" s="204"/>
      <c r="L33" s="203"/>
      <c r="M33" s="203"/>
      <c r="N33" s="203"/>
      <c r="O33" s="204"/>
      <c r="P33" s="203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7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</row>
    <row r="34" spans="1:62" ht="18" x14ac:dyDescent="0.25">
      <c r="A34" s="186"/>
      <c r="B34" s="186"/>
      <c r="C34" s="186"/>
      <c r="D34" s="186"/>
      <c r="E34" s="186"/>
      <c r="F34" s="186"/>
      <c r="G34" s="186"/>
      <c r="H34" s="186"/>
      <c r="I34" s="185"/>
      <c r="J34" s="186"/>
      <c r="K34" s="185"/>
      <c r="L34" s="186"/>
      <c r="M34" s="186"/>
      <c r="N34" s="186"/>
      <c r="O34" s="185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7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ht="27.75" customHeight="1" x14ac:dyDescent="0.25">
      <c r="A35" s="147" t="s">
        <v>94</v>
      </c>
      <c r="B35" s="315"/>
      <c r="C35" s="316"/>
      <c r="D35" s="316"/>
      <c r="E35" s="316"/>
      <c r="F35" s="316"/>
      <c r="G35" s="316"/>
      <c r="H35" s="317"/>
      <c r="I35" s="148"/>
      <c r="J35" s="162"/>
      <c r="K35" s="163"/>
      <c r="L35" s="156" t="s">
        <v>206</v>
      </c>
      <c r="M35" s="156" t="s">
        <v>99</v>
      </c>
      <c r="N35" s="156" t="s">
        <v>111</v>
      </c>
      <c r="O35" s="163"/>
      <c r="P35" s="162"/>
      <c r="Q35" s="149"/>
      <c r="R35" s="149"/>
      <c r="S35" s="150"/>
      <c r="AH35" s="151"/>
      <c r="AI35" s="151"/>
      <c r="AJ35" s="151"/>
      <c r="AK35" s="151"/>
      <c r="AL35" s="151"/>
      <c r="AM35" s="151"/>
      <c r="AN35" s="151"/>
      <c r="AO35" s="151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1:62" ht="24" customHeight="1" x14ac:dyDescent="0.25">
      <c r="A36" s="318" t="s">
        <v>95</v>
      </c>
      <c r="B36" s="322"/>
      <c r="C36" s="323"/>
      <c r="D36" s="323"/>
      <c r="E36" s="323"/>
      <c r="F36" s="323"/>
      <c r="G36" s="323"/>
      <c r="H36" s="324"/>
      <c r="I36" s="152"/>
      <c r="J36" s="162"/>
      <c r="K36" s="163"/>
      <c r="L36" s="157" t="s">
        <v>8</v>
      </c>
      <c r="M36" s="157" t="s">
        <v>100</v>
      </c>
      <c r="N36" s="157" t="s">
        <v>103</v>
      </c>
      <c r="O36" s="163"/>
      <c r="P36" s="162"/>
      <c r="Q36" s="149"/>
      <c r="R36" s="149"/>
      <c r="S36" s="150"/>
      <c r="AH36" s="151"/>
      <c r="AI36" s="151"/>
      <c r="AJ36" s="151"/>
      <c r="AK36" s="151"/>
      <c r="AL36" s="151"/>
      <c r="AM36" s="151"/>
      <c r="AN36" s="151"/>
      <c r="AO36" s="151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1:62" ht="10.5" customHeight="1" x14ac:dyDescent="0.25">
      <c r="A37" s="318"/>
      <c r="B37" s="325"/>
      <c r="C37" s="326"/>
      <c r="D37" s="326"/>
      <c r="E37" s="326"/>
      <c r="F37" s="326"/>
      <c r="G37" s="326"/>
      <c r="H37" s="327"/>
      <c r="I37" s="153"/>
      <c r="J37" s="162"/>
      <c r="K37" s="163"/>
      <c r="L37" s="157" t="s">
        <v>9</v>
      </c>
      <c r="M37" s="157" t="s">
        <v>101</v>
      </c>
      <c r="N37" s="157" t="s">
        <v>104</v>
      </c>
      <c r="O37" s="163"/>
      <c r="P37" s="162"/>
      <c r="Q37" s="149"/>
      <c r="R37" s="149"/>
      <c r="S37" s="150"/>
      <c r="AH37" s="151"/>
      <c r="AI37" s="151"/>
      <c r="AJ37" s="151"/>
      <c r="AK37" s="151"/>
      <c r="AL37" s="151"/>
      <c r="AM37" s="151"/>
      <c r="AN37" s="151"/>
      <c r="AO37" s="151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1:62" ht="32.25" customHeight="1" x14ac:dyDescent="0.25">
      <c r="A38" s="313"/>
      <c r="B38" s="313"/>
      <c r="C38" s="313"/>
      <c r="D38" s="154"/>
      <c r="E38" s="154"/>
      <c r="F38" s="154"/>
      <c r="G38" s="154"/>
      <c r="H38" s="154"/>
      <c r="I38" s="154"/>
      <c r="J38" s="154"/>
      <c r="K38" s="154"/>
      <c r="L38" s="158"/>
      <c r="M38" s="157" t="s">
        <v>102</v>
      </c>
      <c r="N38" s="157" t="s">
        <v>105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</row>
    <row r="39" spans="1:62" s="16" customFormat="1" ht="15" x14ac:dyDescent="0.25">
      <c r="A39" s="307" t="s">
        <v>235</v>
      </c>
      <c r="B39" s="307"/>
      <c r="C39" s="198" t="s">
        <v>236</v>
      </c>
      <c r="E39" s="282"/>
      <c r="F39" s="282"/>
      <c r="G39" s="199"/>
      <c r="H39" s="199"/>
      <c r="I39" s="199"/>
      <c r="J39" s="199"/>
    </row>
    <row r="40" spans="1:62" customFormat="1" ht="15" x14ac:dyDescent="0.25">
      <c r="A40" s="271"/>
      <c r="B40" s="271"/>
      <c r="C40" s="200"/>
      <c r="D40" s="201"/>
      <c r="E40" s="201"/>
      <c r="F40" s="201"/>
      <c r="G40" s="202"/>
      <c r="H40" s="202"/>
      <c r="I40" s="202"/>
      <c r="J40" s="202"/>
      <c r="K40" s="201"/>
      <c r="L40" s="201"/>
      <c r="M40" s="201"/>
      <c r="P40" s="16"/>
    </row>
    <row r="41" spans="1:62" customFormat="1" ht="15" x14ac:dyDescent="0.25">
      <c r="A41" s="271"/>
      <c r="B41" s="271"/>
      <c r="C41" s="201"/>
      <c r="D41" s="201"/>
      <c r="E41" s="201"/>
      <c r="F41" s="201"/>
      <c r="G41" s="202"/>
      <c r="H41" s="202"/>
      <c r="I41" s="202"/>
      <c r="J41" s="202"/>
      <c r="K41" s="201"/>
      <c r="L41" s="201"/>
      <c r="M41" s="201"/>
      <c r="P41" s="16"/>
    </row>
    <row r="42" spans="1:62" customFormat="1" ht="15" x14ac:dyDescent="0.25">
      <c r="A42" s="271"/>
      <c r="B42" s="271"/>
      <c r="C42" s="201"/>
      <c r="D42" s="201"/>
      <c r="E42" s="201"/>
      <c r="F42" s="201"/>
      <c r="G42" s="202"/>
      <c r="H42" s="202"/>
      <c r="I42" s="202"/>
      <c r="J42" s="202"/>
      <c r="K42" s="201"/>
      <c r="L42" s="201"/>
      <c r="M42" s="201"/>
      <c r="P42" s="16"/>
    </row>
    <row r="43" spans="1:62" customFormat="1" ht="15" x14ac:dyDescent="0.25">
      <c r="A43" s="301"/>
      <c r="B43" s="302"/>
      <c r="C43" s="201"/>
      <c r="D43" s="201"/>
      <c r="E43" s="201"/>
      <c r="F43" s="201"/>
      <c r="G43" s="202"/>
      <c r="H43" s="202"/>
      <c r="I43" s="202"/>
      <c r="J43" s="202"/>
      <c r="K43" s="201"/>
      <c r="L43" s="201"/>
      <c r="M43" s="201"/>
      <c r="P43" s="16"/>
    </row>
    <row r="249" spans="1:1" ht="15" thickBot="1" x14ac:dyDescent="0.3"/>
    <row r="250" spans="1:1" x14ac:dyDescent="0.25">
      <c r="A250" s="143" t="s">
        <v>206</v>
      </c>
    </row>
    <row r="251" spans="1:1" x14ac:dyDescent="0.25">
      <c r="A251" s="26" t="s">
        <v>8</v>
      </c>
    </row>
    <row r="252" spans="1:1" ht="15" thickBot="1" x14ac:dyDescent="0.3">
      <c r="A252" s="26" t="s">
        <v>9</v>
      </c>
    </row>
    <row r="253" spans="1:1" ht="25.5" x14ac:dyDescent="0.25">
      <c r="A253" s="143" t="s">
        <v>99</v>
      </c>
    </row>
    <row r="254" spans="1:1" x14ac:dyDescent="0.25">
      <c r="A254" s="26" t="s">
        <v>100</v>
      </c>
    </row>
    <row r="255" spans="1:1" x14ac:dyDescent="0.25">
      <c r="A255" s="26" t="s">
        <v>101</v>
      </c>
    </row>
    <row r="256" spans="1:1" ht="36.75" thickBot="1" x14ac:dyDescent="0.3">
      <c r="A256" s="26" t="s">
        <v>102</v>
      </c>
    </row>
    <row r="257" spans="1:1" ht="25.5" x14ac:dyDescent="0.25">
      <c r="A257" s="143" t="s">
        <v>111</v>
      </c>
    </row>
    <row r="258" spans="1:1" x14ac:dyDescent="0.25">
      <c r="A258" s="26" t="s">
        <v>103</v>
      </c>
    </row>
    <row r="259" spans="1:1" x14ac:dyDescent="0.25">
      <c r="A259" s="26" t="s">
        <v>104</v>
      </c>
    </row>
    <row r="260" spans="1:1" x14ac:dyDescent="0.25">
      <c r="A260" s="26" t="s">
        <v>105</v>
      </c>
    </row>
  </sheetData>
  <sheetProtection formatCells="0" formatColumns="0" formatRows="0" deleteRows="0"/>
  <dataConsolidate/>
  <mergeCells count="35">
    <mergeCell ref="AQ3:AQ5"/>
    <mergeCell ref="AN10:AO10"/>
    <mergeCell ref="A5:B5"/>
    <mergeCell ref="A6:B6"/>
    <mergeCell ref="A38:C38"/>
    <mergeCell ref="A30:AO30"/>
    <mergeCell ref="B35:H35"/>
    <mergeCell ref="A36:A37"/>
    <mergeCell ref="AH8:AO8"/>
    <mergeCell ref="B36:H37"/>
    <mergeCell ref="AP9:AP10"/>
    <mergeCell ref="AH9:AO9"/>
    <mergeCell ref="C2:H2"/>
    <mergeCell ref="C3:H3"/>
    <mergeCell ref="J3:L3"/>
    <mergeCell ref="A43:B43"/>
    <mergeCell ref="C5:D5"/>
    <mergeCell ref="C6:D6"/>
    <mergeCell ref="A39:B39"/>
    <mergeCell ref="A41:B41"/>
    <mergeCell ref="A42:B42"/>
    <mergeCell ref="J2:L2"/>
    <mergeCell ref="A1:B3"/>
    <mergeCell ref="C1:H1"/>
    <mergeCell ref="J1:L1"/>
    <mergeCell ref="E39:F39"/>
    <mergeCell ref="A40:B40"/>
    <mergeCell ref="A8:AG8"/>
    <mergeCell ref="A9:A10"/>
    <mergeCell ref="B9:B10"/>
    <mergeCell ref="D9:D10"/>
    <mergeCell ref="C9:C10"/>
    <mergeCell ref="Q9:AE9"/>
    <mergeCell ref="E9:P9"/>
    <mergeCell ref="AG9:AG10"/>
  </mergeCells>
  <conditionalFormatting sqref="P11:P12">
    <cfRule type="cellIs" dxfId="205" priority="790" operator="equal">
      <formula>"MEDIO"</formula>
    </cfRule>
    <cfRule type="cellIs" dxfId="204" priority="791" operator="equal">
      <formula>"ALTO"</formula>
    </cfRule>
    <cfRule type="cellIs" dxfId="203" priority="792" operator="equal">
      <formula>"CRÍTICO"</formula>
    </cfRule>
  </conditionalFormatting>
  <conditionalFormatting sqref="P11:P12">
    <cfRule type="cellIs" dxfId="202" priority="789" operator="equal">
      <formula>"BAJO"</formula>
    </cfRule>
  </conditionalFormatting>
  <conditionalFormatting sqref="AE11:AE12">
    <cfRule type="cellIs" dxfId="201" priority="487" operator="equal">
      <formula>"INEXISTENTE"</formula>
    </cfRule>
    <cfRule type="cellIs" dxfId="200" priority="786" operator="equal">
      <formula>"INEFICIENTE"</formula>
    </cfRule>
    <cfRule type="cellIs" dxfId="199" priority="787" operator="equal">
      <formula>"PARCIALMENTE ADECUADO"</formula>
    </cfRule>
    <cfRule type="cellIs" dxfId="198" priority="788" operator="equal">
      <formula>"EFICIENTE"</formula>
    </cfRule>
  </conditionalFormatting>
  <conditionalFormatting sqref="AP11:AP12">
    <cfRule type="containsErrors" dxfId="197" priority="958" stopIfTrue="1">
      <formula>ISERROR(AP11)</formula>
    </cfRule>
  </conditionalFormatting>
  <conditionalFormatting sqref="AG11:AG12">
    <cfRule type="cellIs" dxfId="196" priority="739" operator="equal">
      <formula>"ERROR"</formula>
    </cfRule>
    <cfRule type="cellIs" dxfId="195" priority="783" operator="equal">
      <formula>"ALTO"</formula>
    </cfRule>
    <cfRule type="cellIs" dxfId="194" priority="784" operator="equal">
      <formula>"MEDIO"</formula>
    </cfRule>
    <cfRule type="cellIs" dxfId="193" priority="785" operator="equal">
      <formula>"BAJO"</formula>
    </cfRule>
  </conditionalFormatting>
  <conditionalFormatting sqref="J11:K12">
    <cfRule type="cellIs" dxfId="192" priority="883" operator="equal">
      <formula>"ALTO"</formula>
    </cfRule>
    <cfRule type="cellIs" dxfId="191" priority="884" operator="equal">
      <formula>"MEDIO"</formula>
    </cfRule>
    <cfRule type="cellIs" dxfId="190" priority="885" operator="equal">
      <formula>"BAJO"</formula>
    </cfRule>
  </conditionalFormatting>
  <conditionalFormatting sqref="B4">
    <cfRule type="iconSet" priority="736">
      <iconSet iconSet="3Arrows">
        <cfvo type="percent" val="0"/>
        <cfvo type="percent" val="33"/>
        <cfvo type="percent" val="67"/>
      </iconSet>
    </cfRule>
    <cfRule type="dataBar" priority="7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{C79AE5AC-11E4-4C45-B90A-77B5FD06079E}</x14:id>
        </ext>
      </extLst>
    </cfRule>
  </conditionalFormatting>
  <conditionalFormatting sqref="B4">
    <cfRule type="colorScale" priority="738">
      <colorScale>
        <cfvo type="min"/>
        <cfvo type="max"/>
        <color rgb="FF63BE7B"/>
        <color rgb="FFFCFCFF"/>
      </colorScale>
    </cfRule>
  </conditionalFormatting>
  <conditionalFormatting sqref="Y1 A4 G4:P4 M1:W1 M2:P3">
    <cfRule type="colorScale" priority="957">
      <colorScale>
        <cfvo type="min"/>
        <cfvo type="max"/>
        <color rgb="FF63BE7B"/>
        <color rgb="FFFCFCFF"/>
      </colorScale>
    </cfRule>
  </conditionalFormatting>
  <conditionalFormatting sqref="AO11:AO23 AO26:AO29">
    <cfRule type="cellIs" dxfId="189" priority="733" operator="equal">
      <formula>"INEFICAZ"</formula>
    </cfRule>
    <cfRule type="cellIs" dxfId="188" priority="734" operator="equal">
      <formula>"CON DEFICIENCIAS"</formula>
    </cfRule>
    <cfRule type="cellIs" dxfId="187" priority="735" operator="equal">
      <formula>"EFICAZ"</formula>
    </cfRule>
  </conditionalFormatting>
  <conditionalFormatting sqref="AO11:AO23 AO26:AO29">
    <cfRule type="cellIs" dxfId="186" priority="723" operator="equal">
      <formula>"ERROR"</formula>
    </cfRule>
  </conditionalFormatting>
  <conditionalFormatting sqref="AG11:AG12">
    <cfRule type="cellIs" dxfId="185" priority="486" operator="equal">
      <formula>"CRÍTICO"</formula>
    </cfRule>
  </conditionalFormatting>
  <conditionalFormatting sqref="A251:A252">
    <cfRule type="colorScale" priority="478">
      <colorScale>
        <cfvo type="min"/>
        <cfvo type="max"/>
        <color rgb="FF63BE7B"/>
        <color rgb="FFFFEF9C"/>
      </colorScale>
    </cfRule>
    <cfRule type="dataBar" priority="4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{55E39DFB-D643-4658-B77D-6AA15C454D4A}</x14:id>
        </ext>
      </extLst>
    </cfRule>
  </conditionalFormatting>
  <conditionalFormatting sqref="A254:A256">
    <cfRule type="colorScale" priority="476">
      <colorScale>
        <cfvo type="min"/>
        <cfvo type="max"/>
        <color rgb="FF63BE7B"/>
        <color rgb="FFFFEF9C"/>
      </colorScale>
    </cfRule>
    <cfRule type="dataBar" priority="4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{744441FA-E731-4FB9-BA24-6769A333E547}</x14:id>
        </ext>
      </extLst>
    </cfRule>
  </conditionalFormatting>
  <conditionalFormatting sqref="A258:A260">
    <cfRule type="colorScale" priority="474">
      <colorScale>
        <cfvo type="min"/>
        <cfvo type="max"/>
        <color rgb="FF63BE7B"/>
        <color rgb="FFFFEF9C"/>
      </colorScale>
    </cfRule>
    <cfRule type="dataBar" priority="4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{09E695C5-A8D1-404F-B55B-CC693C465121}</x14:id>
        </ext>
      </extLst>
    </cfRule>
  </conditionalFormatting>
  <conditionalFormatting sqref="AP30:AP34">
    <cfRule type="containsErrors" dxfId="184" priority="472" stopIfTrue="1">
      <formula>ISERROR(AP30)</formula>
    </cfRule>
  </conditionalFormatting>
  <conditionalFormatting sqref="A30:A34">
    <cfRule type="dataBar" priority="4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{315B390A-9405-4091-84BD-C38BF215CE9F}</x14:id>
        </ext>
      </extLst>
    </cfRule>
  </conditionalFormatting>
  <conditionalFormatting sqref="L36:L37">
    <cfRule type="colorScale" priority="470">
      <colorScale>
        <cfvo type="min"/>
        <cfvo type="max"/>
        <color rgb="FF63BE7B"/>
        <color rgb="FFFFEF9C"/>
      </colorScale>
    </cfRule>
    <cfRule type="dataBar" priority="4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{2A367047-C84F-47C3-96D8-D4656371E85F}</x14:id>
        </ext>
      </extLst>
    </cfRule>
  </conditionalFormatting>
  <conditionalFormatting sqref="M36:M38">
    <cfRule type="colorScale" priority="468">
      <colorScale>
        <cfvo type="min"/>
        <cfvo type="max"/>
        <color rgb="FF63BE7B"/>
        <color rgb="FFFFEF9C"/>
      </colorScale>
    </cfRule>
    <cfRule type="dataBar" priority="4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{63161409-DB9E-49AF-8D8B-FECB783FF7B9}</x14:id>
        </ext>
      </extLst>
    </cfRule>
  </conditionalFormatting>
  <conditionalFormatting sqref="N36:N38">
    <cfRule type="colorScale" priority="466">
      <colorScale>
        <cfvo type="min"/>
        <cfvo type="max"/>
        <color rgb="FF63BE7B"/>
        <color rgb="FFFFEF9C"/>
      </colorScale>
    </cfRule>
    <cfRule type="dataBar" priority="4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{0AD82114-9BB5-4F0E-9175-BFBB567304F6}</x14:id>
        </ext>
      </extLst>
    </cfRule>
  </conditionalFormatting>
  <conditionalFormatting sqref="M39:N39">
    <cfRule type="colorScale" priority="464">
      <colorScale>
        <cfvo type="min"/>
        <cfvo type="max"/>
        <color rgb="FF63BE7B"/>
        <color rgb="FFFFEF9C"/>
      </colorScale>
    </cfRule>
    <cfRule type="dataBar" priority="4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{19B72744-9A7F-4A84-B296-7735B40366E2}</x14:id>
        </ext>
      </extLst>
    </cfRule>
  </conditionalFormatting>
  <conditionalFormatting sqref="G4:P4 A4 M3:P3">
    <cfRule type="iconSet" priority="1183">
      <iconSet iconSet="3Arrows">
        <cfvo type="percent" val="0"/>
        <cfvo type="percent" val="33"/>
        <cfvo type="percent" val="67"/>
      </iconSet>
    </cfRule>
    <cfRule type="dataBar" priority="11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{57E30EAA-A646-4688-BC4E-1A67C5B2307E}</x14:id>
        </ext>
      </extLst>
    </cfRule>
  </conditionalFormatting>
  <conditionalFormatting sqref="F4">
    <cfRule type="colorScale" priority="1192">
      <colorScale>
        <cfvo type="min"/>
        <cfvo type="max"/>
        <color rgb="FF63BE7B"/>
        <color rgb="FFFCFCFF"/>
      </colorScale>
    </cfRule>
  </conditionalFormatting>
  <conditionalFormatting sqref="F4">
    <cfRule type="iconSet" priority="1193">
      <iconSet iconSet="3Arrows">
        <cfvo type="percent" val="0"/>
        <cfvo type="percent" val="33"/>
        <cfvo type="percent" val="67"/>
      </iconSet>
    </cfRule>
    <cfRule type="dataBar" priority="11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{B95E4530-2EE6-46AA-AB88-40E6FBDD544B}</x14:id>
        </ext>
      </extLst>
    </cfRule>
  </conditionalFormatting>
  <conditionalFormatting sqref="V11:V12">
    <cfRule type="dataBar" priority="12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{225D4401-938A-4DA1-86B7-E8443BF35A7A}</x14:id>
        </ext>
      </extLst>
    </cfRule>
    <cfRule type="colorScale" priority="1231">
      <colorScale>
        <cfvo type="min"/>
        <cfvo type="max"/>
        <color rgb="FF63BE7B"/>
        <color rgb="FFFFEF9C"/>
      </colorScale>
    </cfRule>
  </conditionalFormatting>
  <conditionalFormatting sqref="Z11:Z12">
    <cfRule type="dataBar" priority="12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{441276F8-5787-410E-901E-3E3F793087BD}</x14:id>
        </ext>
      </extLst>
    </cfRule>
  </conditionalFormatting>
  <conditionalFormatting sqref="AB11:AB12">
    <cfRule type="dataBar" priority="12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{ABA2CBA5-7FA9-4976-892B-1BF6E6EF5755}</x14:id>
        </ext>
      </extLst>
    </cfRule>
  </conditionalFormatting>
  <conditionalFormatting sqref="V11:V12">
    <cfRule type="dataBar" priority="12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{7F747E95-5364-42C5-8ADA-9327E04DE6D6}</x14:id>
        </ext>
      </extLst>
    </cfRule>
  </conditionalFormatting>
  <conditionalFormatting sqref="Z11:Z12">
    <cfRule type="colorScale" priority="1235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12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{8BAF28E8-BF4A-4A23-974F-6E3FA6B54620}</x14:id>
        </ext>
      </extLst>
    </cfRule>
  </conditionalFormatting>
  <conditionalFormatting sqref="AB11:AB12">
    <cfRule type="colorScale" priority="1237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123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{1CD257FC-6B9E-49C1-BB99-DB9D4E53050D}</x14:id>
        </ext>
      </extLst>
    </cfRule>
  </conditionalFormatting>
  <conditionalFormatting sqref="P13:Q13 Q14:Q15">
    <cfRule type="cellIs" dxfId="183" priority="435" operator="equal">
      <formula>"MEDIO"</formula>
    </cfRule>
    <cfRule type="cellIs" dxfId="182" priority="436" operator="equal">
      <formula>"ALTO"</formula>
    </cfRule>
    <cfRule type="cellIs" dxfId="181" priority="437" operator="equal">
      <formula>"CRÍTICO"</formula>
    </cfRule>
  </conditionalFormatting>
  <conditionalFormatting sqref="P13:Q13 Q14:Q15">
    <cfRule type="cellIs" dxfId="180" priority="434" operator="equal">
      <formula>"BAJO"</formula>
    </cfRule>
  </conditionalFormatting>
  <conditionalFormatting sqref="AE13">
    <cfRule type="cellIs" dxfId="179" priority="422" operator="equal">
      <formula>"INEXISTENTE"</formula>
    </cfRule>
    <cfRule type="cellIs" dxfId="178" priority="431" operator="equal">
      <formula>"INEFICIENTE"</formula>
    </cfRule>
    <cfRule type="cellIs" dxfId="177" priority="432" operator="equal">
      <formula>"PARCIALMENTE ADECUADO"</formula>
    </cfRule>
    <cfRule type="cellIs" dxfId="176" priority="433" operator="equal">
      <formula>"EFICIENTE"</formula>
    </cfRule>
  </conditionalFormatting>
  <conditionalFormatting sqref="AP13">
    <cfRule type="containsErrors" dxfId="175" priority="441" stopIfTrue="1">
      <formula>ISERROR(AP13)</formula>
    </cfRule>
  </conditionalFormatting>
  <conditionalFormatting sqref="AG13">
    <cfRule type="cellIs" dxfId="174" priority="427" operator="equal">
      <formula>"ERROR"</formula>
    </cfRule>
    <cfRule type="cellIs" dxfId="173" priority="428" operator="equal">
      <formula>"ALTO"</formula>
    </cfRule>
    <cfRule type="cellIs" dxfId="172" priority="429" operator="equal">
      <formula>"MEDIO"</formula>
    </cfRule>
    <cfRule type="cellIs" dxfId="171" priority="430" operator="equal">
      <formula>"BAJO"</formula>
    </cfRule>
  </conditionalFormatting>
  <conditionalFormatting sqref="J13:K13">
    <cfRule type="cellIs" dxfId="170" priority="438" operator="equal">
      <formula>"ALTO"</formula>
    </cfRule>
    <cfRule type="cellIs" dxfId="169" priority="439" operator="equal">
      <formula>"MEDIO"</formula>
    </cfRule>
    <cfRule type="cellIs" dxfId="168" priority="440" operator="equal">
      <formula>"BAJO"</formula>
    </cfRule>
  </conditionalFormatting>
  <conditionalFormatting sqref="AG13">
    <cfRule type="cellIs" dxfId="167" priority="421" operator="equal">
      <formula>"CRÍTICO"</formula>
    </cfRule>
  </conditionalFormatting>
  <conditionalFormatting sqref="V13:V15">
    <cfRule type="dataBar" priority="44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{21BA136C-308A-456C-BB20-915C9093718C}</x14:id>
        </ext>
      </extLst>
    </cfRule>
    <cfRule type="colorScale" priority="443">
      <colorScale>
        <cfvo type="min"/>
        <cfvo type="max"/>
        <color rgb="FF63BE7B"/>
        <color rgb="FFFFEF9C"/>
      </colorScale>
    </cfRule>
  </conditionalFormatting>
  <conditionalFormatting sqref="V13:V15">
    <cfRule type="dataBar" priority="4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{728FC3E9-D274-40B8-963A-FEA23032D5D3}</x14:id>
        </ext>
      </extLst>
    </cfRule>
  </conditionalFormatting>
  <conditionalFormatting sqref="Z13:Z15">
    <cfRule type="dataBar" priority="4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{908458F6-2BC6-4ED7-A55F-167E4CE74DBE}</x14:id>
        </ext>
      </extLst>
    </cfRule>
  </conditionalFormatting>
  <conditionalFormatting sqref="AB13:AB15">
    <cfRule type="dataBar" priority="44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{5FF13A7B-2EE2-4356-97C0-371BFEC6F879}</x14:id>
        </ext>
      </extLst>
    </cfRule>
  </conditionalFormatting>
  <conditionalFormatting sqref="Z13:Z15">
    <cfRule type="colorScale" priority="447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4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{92B9277B-C038-4307-9DDB-2C7E362A6149}</x14:id>
        </ext>
      </extLst>
    </cfRule>
  </conditionalFormatting>
  <conditionalFormatting sqref="AB13:AB15">
    <cfRule type="colorScale" priority="449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45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{2BDB8120-C76A-43F1-9412-E1734C244567}</x14:id>
        </ext>
      </extLst>
    </cfRule>
  </conditionalFormatting>
  <conditionalFormatting sqref="P14">
    <cfRule type="cellIs" dxfId="166" priority="328" operator="equal">
      <formula>"MEDIO"</formula>
    </cfRule>
    <cfRule type="cellIs" dxfId="165" priority="329" operator="equal">
      <formula>"ALTO"</formula>
    </cfRule>
    <cfRule type="cellIs" dxfId="164" priority="330" operator="equal">
      <formula>"CRÍTICO"</formula>
    </cfRule>
  </conditionalFormatting>
  <conditionalFormatting sqref="P14">
    <cfRule type="cellIs" dxfId="163" priority="327" operator="equal">
      <formula>"BAJO"</formula>
    </cfRule>
  </conditionalFormatting>
  <conditionalFormatting sqref="AE14">
    <cfRule type="cellIs" dxfId="162" priority="315" operator="equal">
      <formula>"INEXISTENTE"</formula>
    </cfRule>
    <cfRule type="cellIs" dxfId="161" priority="324" operator="equal">
      <formula>"INEFICIENTE"</formula>
    </cfRule>
    <cfRule type="cellIs" dxfId="160" priority="325" operator="equal">
      <formula>"PARCIALMENTE ADECUADO"</formula>
    </cfRule>
    <cfRule type="cellIs" dxfId="159" priority="326" operator="equal">
      <formula>"EFICIENTE"</formula>
    </cfRule>
  </conditionalFormatting>
  <conditionalFormatting sqref="AP14">
    <cfRule type="containsErrors" dxfId="158" priority="334" stopIfTrue="1">
      <formula>ISERROR(AP14)</formula>
    </cfRule>
  </conditionalFormatting>
  <conditionalFormatting sqref="AG14">
    <cfRule type="cellIs" dxfId="157" priority="320" operator="equal">
      <formula>"ERROR"</formula>
    </cfRule>
    <cfRule type="cellIs" dxfId="156" priority="321" operator="equal">
      <formula>"ALTO"</formula>
    </cfRule>
    <cfRule type="cellIs" dxfId="155" priority="322" operator="equal">
      <formula>"MEDIO"</formula>
    </cfRule>
    <cfRule type="cellIs" dxfId="154" priority="323" operator="equal">
      <formula>"BAJO"</formula>
    </cfRule>
  </conditionalFormatting>
  <conditionalFormatting sqref="J14:K14">
    <cfRule type="cellIs" dxfId="153" priority="331" operator="equal">
      <formula>"ALTO"</formula>
    </cfRule>
    <cfRule type="cellIs" dxfId="152" priority="332" operator="equal">
      <formula>"MEDIO"</formula>
    </cfRule>
    <cfRule type="cellIs" dxfId="151" priority="333" operator="equal">
      <formula>"BAJO"</formula>
    </cfRule>
  </conditionalFormatting>
  <conditionalFormatting sqref="AG14">
    <cfRule type="cellIs" dxfId="150" priority="314" operator="equal">
      <formula>"CRÍTICO"</formula>
    </cfRule>
  </conditionalFormatting>
  <conditionalFormatting sqref="Q19:Q21">
    <cfRule type="cellIs" dxfId="149" priority="347" operator="equal">
      <formula>"BAJO"</formula>
    </cfRule>
  </conditionalFormatting>
  <conditionalFormatting sqref="P19:P21">
    <cfRule type="cellIs" dxfId="148" priority="365" operator="equal">
      <formula>"MEDIO"</formula>
    </cfRule>
    <cfRule type="cellIs" dxfId="147" priority="366" operator="equal">
      <formula>"ALTO"</formula>
    </cfRule>
    <cfRule type="cellIs" dxfId="146" priority="367" operator="equal">
      <formula>"CRÍTICO"</formula>
    </cfRule>
  </conditionalFormatting>
  <conditionalFormatting sqref="P19:P21">
    <cfRule type="cellIs" dxfId="145" priority="364" operator="equal">
      <formula>"BAJO"</formula>
    </cfRule>
  </conditionalFormatting>
  <conditionalFormatting sqref="AE19:AE21">
    <cfRule type="cellIs" dxfId="144" priority="352" operator="equal">
      <formula>"INEXISTENTE"</formula>
    </cfRule>
    <cfRule type="cellIs" dxfId="143" priority="361" operator="equal">
      <formula>"INEFICIENTE"</formula>
    </cfRule>
    <cfRule type="cellIs" dxfId="142" priority="362" operator="equal">
      <formula>"PARCIALMENTE ADECUADO"</formula>
    </cfRule>
    <cfRule type="cellIs" dxfId="141" priority="363" operator="equal">
      <formula>"EFICIENTE"</formula>
    </cfRule>
  </conditionalFormatting>
  <conditionalFormatting sqref="AP19:AP21">
    <cfRule type="containsErrors" dxfId="140" priority="371" stopIfTrue="1">
      <formula>ISERROR(AP19)</formula>
    </cfRule>
  </conditionalFormatting>
  <conditionalFormatting sqref="AG19:AG21">
    <cfRule type="cellIs" dxfId="139" priority="357" operator="equal">
      <formula>"ERROR"</formula>
    </cfRule>
    <cfRule type="cellIs" dxfId="138" priority="358" operator="equal">
      <formula>"ALTO"</formula>
    </cfRule>
    <cfRule type="cellIs" dxfId="137" priority="359" operator="equal">
      <formula>"MEDIO"</formula>
    </cfRule>
    <cfRule type="cellIs" dxfId="136" priority="360" operator="equal">
      <formula>"BAJO"</formula>
    </cfRule>
  </conditionalFormatting>
  <conditionalFormatting sqref="J19:K21">
    <cfRule type="cellIs" dxfId="135" priority="368" operator="equal">
      <formula>"ALTO"</formula>
    </cfRule>
    <cfRule type="cellIs" dxfId="134" priority="369" operator="equal">
      <formula>"MEDIO"</formula>
    </cfRule>
    <cfRule type="cellIs" dxfId="133" priority="370" operator="equal">
      <formula>"BAJO"</formula>
    </cfRule>
  </conditionalFormatting>
  <conditionalFormatting sqref="AG19:AG21">
    <cfRule type="cellIs" dxfId="132" priority="351" operator="equal">
      <formula>"CRÍTICO"</formula>
    </cfRule>
  </conditionalFormatting>
  <conditionalFormatting sqref="Q19:Q21">
    <cfRule type="cellIs" dxfId="131" priority="348" operator="equal">
      <formula>"MEDIO"</formula>
    </cfRule>
    <cfRule type="cellIs" dxfId="130" priority="349" operator="equal">
      <formula>"ALTO"</formula>
    </cfRule>
    <cfRule type="cellIs" dxfId="129" priority="350" operator="equal">
      <formula>"CRÍTICO"</formula>
    </cfRule>
  </conditionalFormatting>
  <conditionalFormatting sqref="V19:V21">
    <cfRule type="dataBar" priority="3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{48B90CBA-EBFA-42A0-BD8C-5D1C1C69953B}</x14:id>
        </ext>
      </extLst>
    </cfRule>
    <cfRule type="colorScale" priority="376">
      <colorScale>
        <cfvo type="min"/>
        <cfvo type="max"/>
        <color rgb="FF63BE7B"/>
        <color rgb="FFFFEF9C"/>
      </colorScale>
    </cfRule>
  </conditionalFormatting>
  <conditionalFormatting sqref="Z19:Z21">
    <cfRule type="dataBar" priority="3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{046BBDF7-54C1-40F3-95D8-F23036F3519C}</x14:id>
        </ext>
      </extLst>
    </cfRule>
  </conditionalFormatting>
  <conditionalFormatting sqref="AB19:AB21">
    <cfRule type="dataBar" priority="3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{99E187EE-D08A-4C6E-865C-091F9F07CED9}</x14:id>
        </ext>
      </extLst>
    </cfRule>
  </conditionalFormatting>
  <conditionalFormatting sqref="V19:V21">
    <cfRule type="dataBar" priority="3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{1A1DA1E0-52BF-41F3-BDBE-7046ACBC993E}</x14:id>
        </ext>
      </extLst>
    </cfRule>
  </conditionalFormatting>
  <conditionalFormatting sqref="Z19:Z21">
    <cfRule type="colorScale" priority="380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3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{D8D8995B-0F46-46FD-9E58-FA9AC66ABBBD}</x14:id>
        </ext>
      </extLst>
    </cfRule>
  </conditionalFormatting>
  <conditionalFormatting sqref="AB19:AB21">
    <cfRule type="colorScale" priority="382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38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{BDD230E8-3F50-4C19-B1FC-9F8EB6BD4F8F}</x14:id>
        </ext>
      </extLst>
    </cfRule>
  </conditionalFormatting>
  <conditionalFormatting sqref="Q22:Q23 Q26:Q29">
    <cfRule type="cellIs" dxfId="128" priority="273" operator="equal">
      <formula>"BAJO"</formula>
    </cfRule>
  </conditionalFormatting>
  <conditionalFormatting sqref="P22:P23 P26:P29">
    <cfRule type="cellIs" dxfId="127" priority="291" operator="equal">
      <formula>"MEDIO"</formula>
    </cfRule>
    <cfRule type="cellIs" dxfId="126" priority="292" operator="equal">
      <formula>"ALTO"</formula>
    </cfRule>
    <cfRule type="cellIs" dxfId="125" priority="293" operator="equal">
      <formula>"CRÍTICO"</formula>
    </cfRule>
  </conditionalFormatting>
  <conditionalFormatting sqref="P22:P23 P26:P29">
    <cfRule type="cellIs" dxfId="124" priority="290" operator="equal">
      <formula>"BAJO"</formula>
    </cfRule>
  </conditionalFormatting>
  <conditionalFormatting sqref="AE22:AE23 AE26:AE29">
    <cfRule type="cellIs" dxfId="123" priority="278" operator="equal">
      <formula>"INEXISTENTE"</formula>
    </cfRule>
    <cfRule type="cellIs" dxfId="122" priority="287" operator="equal">
      <formula>"INEFICIENTE"</formula>
    </cfRule>
    <cfRule type="cellIs" dxfId="121" priority="288" operator="equal">
      <formula>"PARCIALMENTE ADECUADO"</formula>
    </cfRule>
    <cfRule type="cellIs" dxfId="120" priority="289" operator="equal">
      <formula>"EFICIENTE"</formula>
    </cfRule>
  </conditionalFormatting>
  <conditionalFormatting sqref="AP22:AP23 AP26:AP29">
    <cfRule type="containsErrors" dxfId="119" priority="297" stopIfTrue="1">
      <formula>ISERROR(AP22)</formula>
    </cfRule>
  </conditionalFormatting>
  <conditionalFormatting sqref="AG22:AG23 AG26:AG29">
    <cfRule type="cellIs" dxfId="118" priority="283" operator="equal">
      <formula>"ERROR"</formula>
    </cfRule>
    <cfRule type="cellIs" dxfId="117" priority="284" operator="equal">
      <formula>"ALTO"</formula>
    </cfRule>
    <cfRule type="cellIs" dxfId="116" priority="285" operator="equal">
      <formula>"MEDIO"</formula>
    </cfRule>
    <cfRule type="cellIs" dxfId="115" priority="286" operator="equal">
      <formula>"BAJO"</formula>
    </cfRule>
  </conditionalFormatting>
  <conditionalFormatting sqref="J22:K23 J26:K29">
    <cfRule type="cellIs" dxfId="114" priority="294" operator="equal">
      <formula>"ALTO"</formula>
    </cfRule>
    <cfRule type="cellIs" dxfId="113" priority="295" operator="equal">
      <formula>"MEDIO"</formula>
    </cfRule>
    <cfRule type="cellIs" dxfId="112" priority="296" operator="equal">
      <formula>"BAJO"</formula>
    </cfRule>
  </conditionalFormatting>
  <conditionalFormatting sqref="AG22:AG23 AG26:AG29">
    <cfRule type="cellIs" dxfId="111" priority="277" operator="equal">
      <formula>"CRÍTICO"</formula>
    </cfRule>
  </conditionalFormatting>
  <conditionalFormatting sqref="Q22:Q23 Q26:Q29">
    <cfRule type="cellIs" dxfId="110" priority="274" operator="equal">
      <formula>"MEDIO"</formula>
    </cfRule>
    <cfRule type="cellIs" dxfId="109" priority="275" operator="equal">
      <formula>"ALTO"</formula>
    </cfRule>
    <cfRule type="cellIs" dxfId="108" priority="276" operator="equal">
      <formula>"CRÍTICO"</formula>
    </cfRule>
  </conditionalFormatting>
  <conditionalFormatting sqref="V22:V23 V26:V29">
    <cfRule type="dataBar" priority="3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{1D64B0CA-3E18-405B-8DF2-4F90E704C0C2}</x14:id>
        </ext>
      </extLst>
    </cfRule>
    <cfRule type="colorScale" priority="302">
      <colorScale>
        <cfvo type="min"/>
        <cfvo type="max"/>
        <color rgb="FF63BE7B"/>
        <color rgb="FFFFEF9C"/>
      </colorScale>
    </cfRule>
  </conditionalFormatting>
  <conditionalFormatting sqref="Z22:Z23 Z26:Z29">
    <cfRule type="dataBar" priority="30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{5AD11805-023D-4CA4-908D-4E80BF9966C5}</x14:id>
        </ext>
      </extLst>
    </cfRule>
  </conditionalFormatting>
  <conditionalFormatting sqref="AB22:AB23 AB26:AB29">
    <cfRule type="dataBar" priority="30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{D20A24A8-351F-4D98-BC2C-8669F9EA0DD7}</x14:id>
        </ext>
      </extLst>
    </cfRule>
  </conditionalFormatting>
  <conditionalFormatting sqref="V22:V23 V26:V29">
    <cfRule type="dataBar" priority="3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{4A698E0B-0D1F-4272-A066-0CB9ECB5DFED}</x14:id>
        </ext>
      </extLst>
    </cfRule>
  </conditionalFormatting>
  <conditionalFormatting sqref="Z22:Z23 Z26:Z29">
    <cfRule type="colorScale" priority="306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3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{EDD32CB3-D8B9-4C1D-B933-50464C3FA6CF}</x14:id>
        </ext>
      </extLst>
    </cfRule>
  </conditionalFormatting>
  <conditionalFormatting sqref="AB22:AB23 AB26:AB29">
    <cfRule type="colorScale" priority="308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30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{832B0A41-22B2-490E-AFBF-53527D500347}</x14:id>
        </ext>
      </extLst>
    </cfRule>
  </conditionalFormatting>
  <conditionalFormatting sqref="Q18">
    <cfRule type="cellIs" dxfId="107" priority="199" operator="equal">
      <formula>"BAJO"</formula>
    </cfRule>
  </conditionalFormatting>
  <conditionalFormatting sqref="P18">
    <cfRule type="cellIs" dxfId="106" priority="217" operator="equal">
      <formula>"MEDIO"</formula>
    </cfRule>
    <cfRule type="cellIs" dxfId="105" priority="218" operator="equal">
      <formula>"ALTO"</formula>
    </cfRule>
    <cfRule type="cellIs" dxfId="104" priority="219" operator="equal">
      <formula>"CRÍTICO"</formula>
    </cfRule>
  </conditionalFormatting>
  <conditionalFormatting sqref="P18">
    <cfRule type="cellIs" dxfId="103" priority="216" operator="equal">
      <formula>"BAJO"</formula>
    </cfRule>
  </conditionalFormatting>
  <conditionalFormatting sqref="AE18">
    <cfRule type="cellIs" dxfId="102" priority="204" operator="equal">
      <formula>"INEXISTENTE"</formula>
    </cfRule>
    <cfRule type="cellIs" dxfId="101" priority="213" operator="equal">
      <formula>"INEFICIENTE"</formula>
    </cfRule>
    <cfRule type="cellIs" dxfId="100" priority="214" operator="equal">
      <formula>"PARCIALMENTE ADECUADO"</formula>
    </cfRule>
    <cfRule type="cellIs" dxfId="99" priority="215" operator="equal">
      <formula>"EFICIENTE"</formula>
    </cfRule>
  </conditionalFormatting>
  <conditionalFormatting sqref="AP18">
    <cfRule type="containsErrors" dxfId="98" priority="223" stopIfTrue="1">
      <formula>ISERROR(AP18)</formula>
    </cfRule>
  </conditionalFormatting>
  <conditionalFormatting sqref="AG18">
    <cfRule type="cellIs" dxfId="97" priority="209" operator="equal">
      <formula>"ERROR"</formula>
    </cfRule>
    <cfRule type="cellIs" dxfId="96" priority="210" operator="equal">
      <formula>"ALTO"</formula>
    </cfRule>
    <cfRule type="cellIs" dxfId="95" priority="211" operator="equal">
      <formula>"MEDIO"</formula>
    </cfRule>
    <cfRule type="cellIs" dxfId="94" priority="212" operator="equal">
      <formula>"BAJO"</formula>
    </cfRule>
  </conditionalFormatting>
  <conditionalFormatting sqref="J18:K18">
    <cfRule type="cellIs" dxfId="93" priority="220" operator="equal">
      <formula>"ALTO"</formula>
    </cfRule>
    <cfRule type="cellIs" dxfId="92" priority="221" operator="equal">
      <formula>"MEDIO"</formula>
    </cfRule>
    <cfRule type="cellIs" dxfId="91" priority="222" operator="equal">
      <formula>"BAJO"</formula>
    </cfRule>
  </conditionalFormatting>
  <conditionalFormatting sqref="AG18">
    <cfRule type="cellIs" dxfId="90" priority="203" operator="equal">
      <formula>"CRÍTICO"</formula>
    </cfRule>
  </conditionalFormatting>
  <conditionalFormatting sqref="Q18">
    <cfRule type="cellIs" dxfId="89" priority="200" operator="equal">
      <formula>"MEDIO"</formula>
    </cfRule>
    <cfRule type="cellIs" dxfId="88" priority="201" operator="equal">
      <formula>"ALTO"</formula>
    </cfRule>
    <cfRule type="cellIs" dxfId="87" priority="202" operator="equal">
      <formula>"CRÍTICO"</formula>
    </cfRule>
  </conditionalFormatting>
  <conditionalFormatting sqref="V18">
    <cfRule type="dataBar" priority="2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{245A3EC3-1131-46DB-A348-4B8B432CD51F}</x14:id>
        </ext>
      </extLst>
    </cfRule>
    <cfRule type="colorScale" priority="228">
      <colorScale>
        <cfvo type="min"/>
        <cfvo type="max"/>
        <color rgb="FF63BE7B"/>
        <color rgb="FFFFEF9C"/>
      </colorScale>
    </cfRule>
  </conditionalFormatting>
  <conditionalFormatting sqref="Z18">
    <cfRule type="dataBar" priority="2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{CCE40AF0-3523-428B-9225-1AE7024272A9}</x14:id>
        </ext>
      </extLst>
    </cfRule>
  </conditionalFormatting>
  <conditionalFormatting sqref="AB18">
    <cfRule type="dataBar" priority="2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{7466BDE5-3D32-48E4-A995-6344282B0ED8}</x14:id>
        </ext>
      </extLst>
    </cfRule>
  </conditionalFormatting>
  <conditionalFormatting sqref="V18">
    <cfRule type="dataBar" priority="2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{5513262F-4DA2-4C4A-8735-762C2680F3BA}</x14:id>
        </ext>
      </extLst>
    </cfRule>
  </conditionalFormatting>
  <conditionalFormatting sqref="Z18">
    <cfRule type="colorScale" priority="232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2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{E30CDBD5-839A-488F-8DC3-7326C3329A36}</x14:id>
        </ext>
      </extLst>
    </cfRule>
  </conditionalFormatting>
  <conditionalFormatting sqref="AB18">
    <cfRule type="colorScale" priority="234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23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{E22C7244-D1A5-420D-B8A0-B2656F8EA437}</x14:id>
        </ext>
      </extLst>
    </cfRule>
  </conditionalFormatting>
  <conditionalFormatting sqref="Q16:Q17">
    <cfRule type="cellIs" dxfId="86" priority="162" operator="equal">
      <formula>"BAJO"</formula>
    </cfRule>
  </conditionalFormatting>
  <conditionalFormatting sqref="P15:P17">
    <cfRule type="cellIs" dxfId="85" priority="180" operator="equal">
      <formula>"MEDIO"</formula>
    </cfRule>
    <cfRule type="cellIs" dxfId="84" priority="181" operator="equal">
      <formula>"ALTO"</formula>
    </cfRule>
    <cfRule type="cellIs" dxfId="83" priority="182" operator="equal">
      <formula>"CRÍTICO"</formula>
    </cfRule>
  </conditionalFormatting>
  <conditionalFormatting sqref="P15:P17">
    <cfRule type="cellIs" dxfId="82" priority="179" operator="equal">
      <formula>"BAJO"</formula>
    </cfRule>
  </conditionalFormatting>
  <conditionalFormatting sqref="AE15:AE17">
    <cfRule type="cellIs" dxfId="81" priority="167" operator="equal">
      <formula>"INEXISTENTE"</formula>
    </cfRule>
    <cfRule type="cellIs" dxfId="80" priority="176" operator="equal">
      <formula>"INEFICIENTE"</formula>
    </cfRule>
    <cfRule type="cellIs" dxfId="79" priority="177" operator="equal">
      <formula>"PARCIALMENTE ADECUADO"</formula>
    </cfRule>
    <cfRule type="cellIs" dxfId="78" priority="178" operator="equal">
      <formula>"EFICIENTE"</formula>
    </cfRule>
  </conditionalFormatting>
  <conditionalFormatting sqref="AP15:AP17">
    <cfRule type="containsErrors" dxfId="77" priority="186" stopIfTrue="1">
      <formula>ISERROR(AP15)</formula>
    </cfRule>
  </conditionalFormatting>
  <conditionalFormatting sqref="AG15:AG17">
    <cfRule type="cellIs" dxfId="76" priority="172" operator="equal">
      <formula>"ERROR"</formula>
    </cfRule>
    <cfRule type="cellIs" dxfId="75" priority="173" operator="equal">
      <formula>"ALTO"</formula>
    </cfRule>
    <cfRule type="cellIs" dxfId="74" priority="174" operator="equal">
      <formula>"MEDIO"</formula>
    </cfRule>
    <cfRule type="cellIs" dxfId="73" priority="175" operator="equal">
      <formula>"BAJO"</formula>
    </cfRule>
  </conditionalFormatting>
  <conditionalFormatting sqref="J15:K17">
    <cfRule type="cellIs" dxfId="72" priority="183" operator="equal">
      <formula>"ALTO"</formula>
    </cfRule>
    <cfRule type="cellIs" dxfId="71" priority="184" operator="equal">
      <formula>"MEDIO"</formula>
    </cfRule>
    <cfRule type="cellIs" dxfId="70" priority="185" operator="equal">
      <formula>"BAJO"</formula>
    </cfRule>
  </conditionalFormatting>
  <conditionalFormatting sqref="AG15:AG17">
    <cfRule type="cellIs" dxfId="69" priority="166" operator="equal">
      <formula>"CRÍTICO"</formula>
    </cfRule>
  </conditionalFormatting>
  <conditionalFormatting sqref="Q16:Q17">
    <cfRule type="cellIs" dxfId="68" priority="163" operator="equal">
      <formula>"MEDIO"</formula>
    </cfRule>
    <cfRule type="cellIs" dxfId="67" priority="164" operator="equal">
      <formula>"ALTO"</formula>
    </cfRule>
    <cfRule type="cellIs" dxfId="66" priority="165" operator="equal">
      <formula>"CRÍTICO"</formula>
    </cfRule>
  </conditionalFormatting>
  <conditionalFormatting sqref="V16:V17">
    <cfRule type="dataBar" priority="19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{637992DE-191E-4781-BC33-E2254D7966C2}</x14:id>
        </ext>
      </extLst>
    </cfRule>
    <cfRule type="colorScale" priority="191">
      <colorScale>
        <cfvo type="min"/>
        <cfvo type="max"/>
        <color rgb="FF63BE7B"/>
        <color rgb="FFFFEF9C"/>
      </colorScale>
    </cfRule>
  </conditionalFormatting>
  <conditionalFormatting sqref="Z16:Z17">
    <cfRule type="dataBar" priority="19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{EC85DCDB-68D8-44B8-9D90-37D96A04548F}</x14:id>
        </ext>
      </extLst>
    </cfRule>
  </conditionalFormatting>
  <conditionalFormatting sqref="AB16:AB17">
    <cfRule type="dataBar" priority="1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{43F31F46-676E-46E0-AE48-E008E87606C2}</x14:id>
        </ext>
      </extLst>
    </cfRule>
  </conditionalFormatting>
  <conditionalFormatting sqref="V16:V17">
    <cfRule type="dataBar" priority="1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{D9A6638B-39A9-4C9D-9D0E-7D1B2302B0F4}</x14:id>
        </ext>
      </extLst>
    </cfRule>
  </conditionalFormatting>
  <conditionalFormatting sqref="Z16:Z17">
    <cfRule type="colorScale" priority="195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19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{F50D99A4-4555-4A1D-9D31-54C8D1B39891}</x14:id>
        </ext>
      </extLst>
    </cfRule>
  </conditionalFormatting>
  <conditionalFormatting sqref="AB16:AB17">
    <cfRule type="colorScale" priority="197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19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{E4E7B507-4843-4364-9433-68235E51DD29}</x14:id>
        </ext>
      </extLst>
    </cfRule>
  </conditionalFormatting>
  <conditionalFormatting sqref="A11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{DF536C35-582C-4E17-891B-217F96D17AE9}</x14:id>
        </ext>
      </extLst>
    </cfRule>
  </conditionalFormatting>
  <conditionalFormatting sqref="L11:N23 L26:N29">
    <cfRule type="colorScale" priority="1241">
      <colorScale>
        <cfvo type="min"/>
        <cfvo type="max"/>
        <color rgb="FF63BE7B"/>
        <color rgb="FFFFEF9C"/>
      </colorScale>
    </cfRule>
    <cfRule type="dataBar" priority="12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{D4780CAB-52B7-4675-B2F8-E1ED200D1D24}</x14:id>
        </ext>
      </extLst>
    </cfRule>
  </conditionalFormatting>
  <conditionalFormatting sqref="A12:A29">
    <cfRule type="dataBar" priority="12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{063C9C5A-20ED-47D7-BC18-2E1BF953E726}</x14:id>
        </ext>
      </extLst>
    </cfRule>
  </conditionalFormatting>
  <conditionalFormatting sqref="AO11:AO23 AO26:AO29">
    <cfRule type="containsText" dxfId="65" priority="45" stopIfTrue="1" operator="containsText" text="EFECTIVO">
      <formula>NOT(ISERROR(SEARCH("EFECTIVO",AO11)))</formula>
    </cfRule>
    <cfRule type="containsText" dxfId="64" priority="46" stopIfTrue="1" operator="containsText" text="INEFECTIVO">
      <formula>NOT(ISERROR(SEARCH("INEFECTIVO",AO11)))</formula>
    </cfRule>
  </conditionalFormatting>
  <conditionalFormatting sqref="AO11:AO23 AO26:AO29">
    <cfRule type="containsText" dxfId="63" priority="44" stopIfTrue="1" operator="containsText" text="INEFECTIVO">
      <formula>NOT(ISERROR(SEARCH("INEFECTIVO",AO11)))</formula>
    </cfRule>
  </conditionalFormatting>
  <conditionalFormatting sqref="AO24:AO25">
    <cfRule type="cellIs" dxfId="62" priority="39" operator="equal">
      <formula>"INEFICAZ"</formula>
    </cfRule>
    <cfRule type="cellIs" dxfId="61" priority="40" operator="equal">
      <formula>"CON DEFICIENCIAS"</formula>
    </cfRule>
    <cfRule type="cellIs" dxfId="60" priority="41" operator="equal">
      <formula>"EFICAZ"</formula>
    </cfRule>
  </conditionalFormatting>
  <conditionalFormatting sqref="AO24:AO25">
    <cfRule type="cellIs" dxfId="59" priority="38" operator="equal">
      <formula>"ERROR"</formula>
    </cfRule>
  </conditionalFormatting>
  <conditionalFormatting sqref="Q24:Q25">
    <cfRule type="cellIs" dxfId="58" priority="7" operator="equal">
      <formula>"BAJO"</formula>
    </cfRule>
  </conditionalFormatting>
  <conditionalFormatting sqref="P24:P25">
    <cfRule type="cellIs" dxfId="57" priority="21" operator="equal">
      <formula>"MEDIO"</formula>
    </cfRule>
    <cfRule type="cellIs" dxfId="56" priority="22" operator="equal">
      <formula>"ALTO"</formula>
    </cfRule>
    <cfRule type="cellIs" dxfId="55" priority="23" operator="equal">
      <formula>"CRÍTICO"</formula>
    </cfRule>
  </conditionalFormatting>
  <conditionalFormatting sqref="P24:P25">
    <cfRule type="cellIs" dxfId="54" priority="20" operator="equal">
      <formula>"BAJO"</formula>
    </cfRule>
  </conditionalFormatting>
  <conditionalFormatting sqref="AE24:AE25">
    <cfRule type="cellIs" dxfId="53" priority="12" operator="equal">
      <formula>"INEXISTENTE"</formula>
    </cfRule>
    <cfRule type="cellIs" dxfId="52" priority="17" operator="equal">
      <formula>"INEFICIENTE"</formula>
    </cfRule>
    <cfRule type="cellIs" dxfId="51" priority="18" operator="equal">
      <formula>"PARCIALMENTE ADECUADO"</formula>
    </cfRule>
    <cfRule type="cellIs" dxfId="50" priority="19" operator="equal">
      <formula>"EFICIENTE"</formula>
    </cfRule>
  </conditionalFormatting>
  <conditionalFormatting sqref="AP24:AP25">
    <cfRule type="containsErrors" dxfId="49" priority="27" stopIfTrue="1">
      <formula>ISERROR(AP24)</formula>
    </cfRule>
  </conditionalFormatting>
  <conditionalFormatting sqref="AG24:AG25">
    <cfRule type="cellIs" dxfId="48" priority="13" operator="equal">
      <formula>"ERROR"</formula>
    </cfRule>
    <cfRule type="cellIs" dxfId="47" priority="14" operator="equal">
      <formula>"ALTO"</formula>
    </cfRule>
    <cfRule type="cellIs" dxfId="46" priority="15" operator="equal">
      <formula>"MEDIO"</formula>
    </cfRule>
    <cfRule type="cellIs" dxfId="45" priority="16" operator="equal">
      <formula>"BAJO"</formula>
    </cfRule>
  </conditionalFormatting>
  <conditionalFormatting sqref="J24:K25">
    <cfRule type="cellIs" dxfId="44" priority="24" operator="equal">
      <formula>"ALTO"</formula>
    </cfRule>
    <cfRule type="cellIs" dxfId="43" priority="25" operator="equal">
      <formula>"MEDIO"</formula>
    </cfRule>
    <cfRule type="cellIs" dxfId="42" priority="26" operator="equal">
      <formula>"BAJO"</formula>
    </cfRule>
  </conditionalFormatting>
  <conditionalFormatting sqref="AG24:AG25">
    <cfRule type="cellIs" dxfId="41" priority="11" operator="equal">
      <formula>"CRÍTICO"</formula>
    </cfRule>
  </conditionalFormatting>
  <conditionalFormatting sqref="Q24:Q25">
    <cfRule type="cellIs" dxfId="40" priority="8" operator="equal">
      <formula>"MEDIO"</formula>
    </cfRule>
    <cfRule type="cellIs" dxfId="39" priority="9" operator="equal">
      <formula>"ALTO"</formula>
    </cfRule>
    <cfRule type="cellIs" dxfId="38" priority="10" operator="equal">
      <formula>"CRÍTICO"</formula>
    </cfRule>
  </conditionalFormatting>
  <conditionalFormatting sqref="V24:V25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{88F79618-B146-42A5-A71E-B1006AD4817F}</x14:id>
        </ext>
      </extLst>
    </cfRule>
    <cfRule type="colorScale" priority="30">
      <colorScale>
        <cfvo type="min"/>
        <cfvo type="max"/>
        <color rgb="FF63BE7B"/>
        <color rgb="FFFFEF9C"/>
      </colorScale>
    </cfRule>
  </conditionalFormatting>
  <conditionalFormatting sqref="Z24:Z25">
    <cfRule type="dataBar" priority="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{BAF728ED-8A8D-4CFF-BA16-A8E21E779679}</x14:id>
        </ext>
      </extLst>
    </cfRule>
  </conditionalFormatting>
  <conditionalFormatting sqref="AB24:AB25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{50CAAC64-CA49-45AA-92A2-E661E41A9476}</x14:id>
        </ext>
      </extLst>
    </cfRule>
  </conditionalFormatting>
  <conditionalFormatting sqref="V24:V25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{97F6A5C5-A32C-4E75-BBBB-16E02E583533}</x14:id>
        </ext>
      </extLst>
    </cfRule>
  </conditionalFormatting>
  <conditionalFormatting sqref="Z24:Z25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{6D2E7F22-C60F-476D-A24A-8A4BD629376B}</x14:id>
        </ext>
      </extLst>
    </cfRule>
  </conditionalFormatting>
  <conditionalFormatting sqref="AB24:AB25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  <cfRule type="dataBar" priority="3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{700FCEEC-9315-41D6-8A76-FB22D85EA8CB}</x14:id>
        </ext>
      </extLst>
    </cfRule>
  </conditionalFormatting>
  <conditionalFormatting sqref="L24:N25">
    <cfRule type="colorScale" priority="42">
      <colorScale>
        <cfvo type="min"/>
        <cfvo type="max"/>
        <color rgb="FF63BE7B"/>
        <color rgb="FFFFEF9C"/>
      </colorScale>
    </cfRule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{A85AABAA-C8EA-4D65-940D-4B6A5A6A9E4F}</x14:id>
        </ext>
      </extLst>
    </cfRule>
  </conditionalFormatting>
  <conditionalFormatting sqref="AO24:AO25">
    <cfRule type="containsText" dxfId="37" priority="5" stopIfTrue="1" operator="containsText" text="EFECTIVO">
      <formula>NOT(ISERROR(SEARCH("EFECTIVO",AO24)))</formula>
    </cfRule>
    <cfRule type="containsText" dxfId="36" priority="6" stopIfTrue="1" operator="containsText" text="INEFECTIVO">
      <formula>NOT(ISERROR(SEARCH("INEFECTIVO",AO24)))</formula>
    </cfRule>
  </conditionalFormatting>
  <conditionalFormatting sqref="AO24:AO25">
    <cfRule type="containsText" dxfId="35" priority="4" stopIfTrue="1" operator="containsText" text="INEFECTIVO">
      <formula>NOT(ISERROR(SEARCH("INEFECTIVO",AO24)))</formula>
    </cfRule>
  </conditionalFormatting>
  <conditionalFormatting sqref="I1:J3">
    <cfRule type="colorScale" priority="1">
      <colorScale>
        <cfvo type="min"/>
        <cfvo type="max"/>
        <color rgb="FF63BE7B"/>
        <color rgb="FFFCFCFF"/>
      </colorScale>
    </cfRule>
  </conditionalFormatting>
  <conditionalFormatting sqref="I3:J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{CE839974-4A82-4CBF-8D24-C0A37E79A6BF}</x14:id>
        </ext>
      </extLst>
    </cfRule>
  </conditionalFormatting>
  <dataValidations xWindow="570" yWindow="263" count="20">
    <dataValidation allowBlank="1" showInputMessage="1" showErrorMessage="1" promptTitle="Riesgo Identificado" prompt="Realice una descripción de los riesgos inherentes asociados a cada factor de riesgo por proceso." sqref="E10" xr:uid="{00000000-0002-0000-0000-000000000000}"/>
    <dataValidation type="list" allowBlank="1" showInputMessage="1" showErrorMessage="1" sqref="M11" xr:uid="{00000000-0002-0000-0000-000001000000}">
      <formula1>$M$36:$M$38</formula1>
    </dataValidation>
    <dataValidation type="list" allowBlank="1" showInputMessage="1" showErrorMessage="1" sqref="N11" xr:uid="{00000000-0002-0000-0000-000002000000}">
      <formula1>$N$36:$N$38</formula1>
    </dataValidation>
    <dataValidation type="list" allowBlank="1" showInputMessage="1" showErrorMessage="1" sqref="T16:T29 T11:T13" xr:uid="{00000000-0002-0000-0000-000003000000}">
      <formula1>Tipo_1</formula1>
    </dataValidation>
    <dataValidation type="list" allowBlank="1" showInputMessage="1" showErrorMessage="1" sqref="N12:N29" xr:uid="{00000000-0002-0000-0000-000004000000}">
      <formula1>$N$36:$N$39</formula1>
    </dataValidation>
    <dataValidation type="list" allowBlank="1" showInputMessage="1" showErrorMessage="1" sqref="B11:B29" xr:uid="{00000000-0002-0000-0000-000005000000}">
      <formula1>PROCESOS</formula1>
    </dataValidation>
    <dataValidation type="list" allowBlank="1" showInputMessage="1" showErrorMessage="1" sqref="R11:R29" xr:uid="{00000000-0002-0000-0000-000006000000}">
      <formula1>OBJETIVO</formula1>
    </dataValidation>
    <dataValidation type="list" allowBlank="1" showInputMessage="1" showErrorMessage="1" errorTitle="MACROPROCESO" error="Seleccione un ítem de la lista." promptTitle="MACROPROCESO" prompt="Seleccione de la lista el MACROPROCESO a evaluar." sqref="A11:A29" xr:uid="{00000000-0002-0000-0000-000007000000}">
      <formula1>macroproceso_final</formula1>
    </dataValidation>
    <dataValidation type="list" allowBlank="1" showInputMessage="1" showErrorMessage="1" sqref="AL11:AL29" xr:uid="{00000000-0002-0000-0000-000008000000}">
      <formula1>HALLAZGO_AUDITORIA_ANTERIOR</formula1>
    </dataValidation>
    <dataValidation type="list" allowBlank="1" showInputMessage="1" showErrorMessage="1" sqref="AJ11:AJ29" xr:uid="{00000000-0002-0000-0000-000009000000}">
      <formula1>INCORRECCIONES</formula1>
    </dataValidation>
    <dataValidation type="list" allowBlank="1" showInputMessage="1" showErrorMessage="1" sqref="AH11:AH29" xr:uid="{00000000-0002-0000-0000-00000A000000}">
      <formula1>EVIDENCIA</formula1>
    </dataValidation>
    <dataValidation type="list" allowBlank="1" showInputMessage="1" showErrorMessage="1" sqref="AB11:AB29" xr:uid="{00000000-0002-0000-0000-00000B000000}">
      <formula1>Clase</formula1>
    </dataValidation>
    <dataValidation type="list" allowBlank="1" showInputMessage="1" showErrorMessage="1" sqref="Z11:Z29" xr:uid="{00000000-0002-0000-0000-00000C000000}">
      <formula1>Documentación</formula1>
    </dataValidation>
    <dataValidation type="list" allowBlank="1" showInputMessage="1" showErrorMessage="1" sqref="X11:X29" xr:uid="{00000000-0002-0000-0000-00000D000000}">
      <formula1>Segregación2</formula1>
    </dataValidation>
    <dataValidation type="list" allowBlank="1" showInputMessage="1" showErrorMessage="1" sqref="V11:V29" xr:uid="{00000000-0002-0000-0000-00000E000000}">
      <formula1>FRECUENCIA</formula1>
    </dataValidation>
    <dataValidation type="list" allowBlank="1" showInputMessage="1" showErrorMessage="1" sqref="G11:H29" xr:uid="{00000000-0002-0000-0000-00000F000000}">
      <formula1>Impacto_1</formula1>
    </dataValidation>
    <dataValidation showDropDown="1" showErrorMessage="1" errorTitle="FACTOR DE RIESGO" promptTitle="FACTOR DE RIESGO" prompt="Seleccione el FACTOR DE RIESGO, asociado a cada Proceso" sqref="D11:D29" xr:uid="{00000000-0002-0000-0000-000010000000}"/>
    <dataValidation type="list" allowBlank="1" showInputMessage="1" showErrorMessage="1" sqref="L11:L29" xr:uid="{00000000-0002-0000-0000-000011000000}">
      <formula1>$L$36:$L$37</formula1>
    </dataValidation>
    <dataValidation type="list" allowBlank="1" showInputMessage="1" showErrorMessage="1" sqref="M12:M29" xr:uid="{00000000-0002-0000-0000-000012000000}">
      <formula1>$M$36:$M$39</formula1>
    </dataValidation>
    <dataValidation allowBlank="1" showInputMessage="1" showErrorMessage="1" sqref="C12:C17 C19:C29" xr:uid="{00000000-0002-0000-0000-00001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verticalDpi="4294967293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9AE5AC-11E4-4C45-B90A-77B5FD06079E}">
            <x14:dataBar minLength="0" maxLength="100" negativeBarColorSameAsPositive="1" axisPosition="none">
              <x14:cfvo type="min"/>
              <x14:cfvo type="max"/>
            </x14:dataBar>
          </x14:cfRule>
          <xm:sqref>B4</xm:sqref>
        </x14:conditionalFormatting>
        <x14:conditionalFormatting xmlns:xm="http://schemas.microsoft.com/office/excel/2006/main">
          <x14:cfRule type="dataBar" id="{55E39DFB-D643-4658-B77D-6AA15C454D4A}">
            <x14:dataBar minLength="0" maxLength="100" negativeBarColorSameAsPositive="1" axisPosition="none">
              <x14:cfvo type="min"/>
              <x14:cfvo type="max"/>
            </x14:dataBar>
          </x14:cfRule>
          <xm:sqref>A251:A252</xm:sqref>
        </x14:conditionalFormatting>
        <x14:conditionalFormatting xmlns:xm="http://schemas.microsoft.com/office/excel/2006/main">
          <x14:cfRule type="dataBar" id="{744441FA-E731-4FB9-BA24-6769A333E547}">
            <x14:dataBar minLength="0" maxLength="100" negativeBarColorSameAsPositive="1" axisPosition="none">
              <x14:cfvo type="min"/>
              <x14:cfvo type="max"/>
            </x14:dataBar>
          </x14:cfRule>
          <xm:sqref>A254:A256</xm:sqref>
        </x14:conditionalFormatting>
        <x14:conditionalFormatting xmlns:xm="http://schemas.microsoft.com/office/excel/2006/main">
          <x14:cfRule type="dataBar" id="{09E695C5-A8D1-404F-B55B-CC693C465121}">
            <x14:dataBar minLength="0" maxLength="100" negativeBarColorSameAsPositive="1" axisPosition="none">
              <x14:cfvo type="min"/>
              <x14:cfvo type="max"/>
            </x14:dataBar>
          </x14:cfRule>
          <xm:sqref>A258:A260</xm:sqref>
        </x14:conditionalFormatting>
        <x14:conditionalFormatting xmlns:xm="http://schemas.microsoft.com/office/excel/2006/main">
          <x14:cfRule type="dataBar" id="{315B390A-9405-4091-84BD-C38BF215CE9F}">
            <x14:dataBar minLength="0" maxLength="100" negativeBarColorSameAsPositive="1" axisPosition="none">
              <x14:cfvo type="min"/>
              <x14:cfvo type="max"/>
            </x14:dataBar>
          </x14:cfRule>
          <xm:sqref>A30:A34</xm:sqref>
        </x14:conditionalFormatting>
        <x14:conditionalFormatting xmlns:xm="http://schemas.microsoft.com/office/excel/2006/main">
          <x14:cfRule type="dataBar" id="{2A367047-C84F-47C3-96D8-D4656371E85F}">
            <x14:dataBar minLength="0" maxLength="100" negativeBarColorSameAsPositive="1" axisPosition="none">
              <x14:cfvo type="min"/>
              <x14:cfvo type="max"/>
            </x14:dataBar>
          </x14:cfRule>
          <xm:sqref>L36:L37</xm:sqref>
        </x14:conditionalFormatting>
        <x14:conditionalFormatting xmlns:xm="http://schemas.microsoft.com/office/excel/2006/main">
          <x14:cfRule type="dataBar" id="{63161409-DB9E-49AF-8D8B-FECB783FF7B9}">
            <x14:dataBar minLength="0" maxLength="100" negativeBarColorSameAsPositive="1" axisPosition="none">
              <x14:cfvo type="min"/>
              <x14:cfvo type="max"/>
            </x14:dataBar>
          </x14:cfRule>
          <xm:sqref>M36:M38</xm:sqref>
        </x14:conditionalFormatting>
        <x14:conditionalFormatting xmlns:xm="http://schemas.microsoft.com/office/excel/2006/main">
          <x14:cfRule type="dataBar" id="{0AD82114-9BB5-4F0E-9175-BFBB567304F6}">
            <x14:dataBar minLength="0" maxLength="100" negativeBarColorSameAsPositive="1" axisPosition="none">
              <x14:cfvo type="min"/>
              <x14:cfvo type="max"/>
            </x14:dataBar>
          </x14:cfRule>
          <xm:sqref>N36:N38</xm:sqref>
        </x14:conditionalFormatting>
        <x14:conditionalFormatting xmlns:xm="http://schemas.microsoft.com/office/excel/2006/main">
          <x14:cfRule type="dataBar" id="{19B72744-9A7F-4A84-B296-7735B40366E2}">
            <x14:dataBar minLength="0" maxLength="100" negativeBarColorSameAsPositive="1" axisPosition="none">
              <x14:cfvo type="min"/>
              <x14:cfvo type="max"/>
            </x14:dataBar>
          </x14:cfRule>
          <xm:sqref>M39:N39</xm:sqref>
        </x14:conditionalFormatting>
        <x14:conditionalFormatting xmlns:xm="http://schemas.microsoft.com/office/excel/2006/main">
          <x14:cfRule type="dataBar" id="{57E30EAA-A646-4688-BC4E-1A67C5B2307E}">
            <x14:dataBar minLength="0" maxLength="100" negativeBarColorSameAsPositive="1" axisPosition="none">
              <x14:cfvo type="min"/>
              <x14:cfvo type="max"/>
            </x14:dataBar>
          </x14:cfRule>
          <xm:sqref>G4:P4 A4 M3:P3</xm:sqref>
        </x14:conditionalFormatting>
        <x14:conditionalFormatting xmlns:xm="http://schemas.microsoft.com/office/excel/2006/main">
          <x14:cfRule type="dataBar" id="{B95E4530-2EE6-46AA-AB88-40E6FBDD544B}">
            <x14:dataBar minLength="0" maxLength="100" negativeBarColorSameAsPositive="1" axisPosition="none">
              <x14:cfvo type="min"/>
              <x14:cfvo type="max"/>
            </x14:dataBar>
          </x14:cfRule>
          <xm:sqref>F4</xm:sqref>
        </x14:conditionalFormatting>
        <x14:conditionalFormatting xmlns:xm="http://schemas.microsoft.com/office/excel/2006/main">
          <x14:cfRule type="dataBar" id="{225D4401-938A-4DA1-86B7-E8443BF35A7A}">
            <x14:dataBar minLength="0" maxLength="100" negativeBarColorSameAsPositive="1" axisPosition="none">
              <x14:cfvo type="min"/>
              <x14:cfvo type="max"/>
            </x14:dataBar>
          </x14:cfRule>
          <xm:sqref>V11:V12</xm:sqref>
        </x14:conditionalFormatting>
        <x14:conditionalFormatting xmlns:xm="http://schemas.microsoft.com/office/excel/2006/main">
          <x14:cfRule type="dataBar" id="{441276F8-5787-410E-901E-3E3F793087BD}">
            <x14:dataBar minLength="0" maxLength="100" negativeBarColorSameAsPositive="1" axisPosition="none">
              <x14:cfvo type="min"/>
              <x14:cfvo type="max"/>
            </x14:dataBar>
          </x14:cfRule>
          <xm:sqref>Z11:Z12</xm:sqref>
        </x14:conditionalFormatting>
        <x14:conditionalFormatting xmlns:xm="http://schemas.microsoft.com/office/excel/2006/main">
          <x14:cfRule type="dataBar" id="{ABA2CBA5-7FA9-4976-892B-1BF6E6EF5755}">
            <x14:dataBar minLength="0" maxLength="100" negativeBarColorSameAsPositive="1" axisPosition="none">
              <x14:cfvo type="min"/>
              <x14:cfvo type="max"/>
            </x14:dataBar>
          </x14:cfRule>
          <xm:sqref>AB11:AB12</xm:sqref>
        </x14:conditionalFormatting>
        <x14:conditionalFormatting xmlns:xm="http://schemas.microsoft.com/office/excel/2006/main">
          <x14:cfRule type="dataBar" id="{7F747E95-5364-42C5-8ADA-9327E04DE6D6}">
            <x14:dataBar minLength="0" maxLength="100" negativeBarColorSameAsPositive="1" axisPosition="none">
              <x14:cfvo type="min"/>
              <x14:cfvo type="max"/>
            </x14:dataBar>
          </x14:cfRule>
          <xm:sqref>V11:V12</xm:sqref>
        </x14:conditionalFormatting>
        <x14:conditionalFormatting xmlns:xm="http://schemas.microsoft.com/office/excel/2006/main">
          <x14:cfRule type="dataBar" id="{8BAF28E8-BF4A-4A23-974F-6E3FA6B54620}">
            <x14:dataBar minLength="0" maxLength="100" negativeBarColorSameAsPositive="1" axisPosition="none">
              <x14:cfvo type="min"/>
              <x14:cfvo type="max"/>
            </x14:dataBar>
          </x14:cfRule>
          <xm:sqref>Z11:Z12</xm:sqref>
        </x14:conditionalFormatting>
        <x14:conditionalFormatting xmlns:xm="http://schemas.microsoft.com/office/excel/2006/main">
          <x14:cfRule type="dataBar" id="{1CD257FC-6B9E-49C1-BB99-DB9D4E53050D}">
            <x14:dataBar minLength="0" maxLength="100" negativeBarColorSameAsPositive="1" axisPosition="none">
              <x14:cfvo type="min"/>
              <x14:cfvo type="max"/>
            </x14:dataBar>
          </x14:cfRule>
          <xm:sqref>AB11:AB12</xm:sqref>
        </x14:conditionalFormatting>
        <x14:conditionalFormatting xmlns:xm="http://schemas.microsoft.com/office/excel/2006/main">
          <x14:cfRule type="dataBar" id="{21BA136C-308A-456C-BB20-915C9093718C}">
            <x14:dataBar minLength="0" maxLength="100" negativeBarColorSameAsPositive="1" axisPosition="none">
              <x14:cfvo type="min"/>
              <x14:cfvo type="max"/>
            </x14:dataBar>
          </x14:cfRule>
          <xm:sqref>V13:V15</xm:sqref>
        </x14:conditionalFormatting>
        <x14:conditionalFormatting xmlns:xm="http://schemas.microsoft.com/office/excel/2006/main">
          <x14:cfRule type="dataBar" id="{728FC3E9-D274-40B8-963A-FEA23032D5D3}">
            <x14:dataBar minLength="0" maxLength="100" negativeBarColorSameAsPositive="1" axisPosition="none">
              <x14:cfvo type="min"/>
              <x14:cfvo type="max"/>
            </x14:dataBar>
          </x14:cfRule>
          <xm:sqref>V13:V15</xm:sqref>
        </x14:conditionalFormatting>
        <x14:conditionalFormatting xmlns:xm="http://schemas.microsoft.com/office/excel/2006/main">
          <x14:cfRule type="dataBar" id="{908458F6-2BC6-4ED7-A55F-167E4CE74DBE}">
            <x14:dataBar minLength="0" maxLength="100" negativeBarColorSameAsPositive="1" axisPosition="none">
              <x14:cfvo type="min"/>
              <x14:cfvo type="max"/>
            </x14:dataBar>
          </x14:cfRule>
          <xm:sqref>Z13:Z15</xm:sqref>
        </x14:conditionalFormatting>
        <x14:conditionalFormatting xmlns:xm="http://schemas.microsoft.com/office/excel/2006/main">
          <x14:cfRule type="dataBar" id="{5FF13A7B-2EE2-4356-97C0-371BFEC6F879}">
            <x14:dataBar minLength="0" maxLength="100" negativeBarColorSameAsPositive="1" axisPosition="none">
              <x14:cfvo type="min"/>
              <x14:cfvo type="max"/>
            </x14:dataBar>
          </x14:cfRule>
          <xm:sqref>AB13:AB15</xm:sqref>
        </x14:conditionalFormatting>
        <x14:conditionalFormatting xmlns:xm="http://schemas.microsoft.com/office/excel/2006/main">
          <x14:cfRule type="dataBar" id="{92B9277B-C038-4307-9DDB-2C7E362A6149}">
            <x14:dataBar minLength="0" maxLength="100" negativeBarColorSameAsPositive="1" axisPosition="none">
              <x14:cfvo type="min"/>
              <x14:cfvo type="max"/>
            </x14:dataBar>
          </x14:cfRule>
          <xm:sqref>Z13:Z15</xm:sqref>
        </x14:conditionalFormatting>
        <x14:conditionalFormatting xmlns:xm="http://schemas.microsoft.com/office/excel/2006/main">
          <x14:cfRule type="dataBar" id="{2BDB8120-C76A-43F1-9412-E1734C244567}">
            <x14:dataBar minLength="0" maxLength="100" negativeBarColorSameAsPositive="1" axisPosition="none">
              <x14:cfvo type="min"/>
              <x14:cfvo type="max"/>
            </x14:dataBar>
          </x14:cfRule>
          <xm:sqref>AB13:AB15</xm:sqref>
        </x14:conditionalFormatting>
        <x14:conditionalFormatting xmlns:xm="http://schemas.microsoft.com/office/excel/2006/main">
          <x14:cfRule type="dataBar" id="{48B90CBA-EBFA-42A0-BD8C-5D1C1C69953B}">
            <x14:dataBar minLength="0" maxLength="100" negativeBarColorSameAsPositive="1" axisPosition="none">
              <x14:cfvo type="min"/>
              <x14:cfvo type="max"/>
            </x14:dataBar>
          </x14:cfRule>
          <xm:sqref>V19:V21</xm:sqref>
        </x14:conditionalFormatting>
        <x14:conditionalFormatting xmlns:xm="http://schemas.microsoft.com/office/excel/2006/main">
          <x14:cfRule type="dataBar" id="{046BBDF7-54C1-40F3-95D8-F23036F3519C}">
            <x14:dataBar minLength="0" maxLength="100" negativeBarColorSameAsPositive="1" axisPosition="none">
              <x14:cfvo type="min"/>
              <x14:cfvo type="max"/>
            </x14:dataBar>
          </x14:cfRule>
          <xm:sqref>Z19:Z21</xm:sqref>
        </x14:conditionalFormatting>
        <x14:conditionalFormatting xmlns:xm="http://schemas.microsoft.com/office/excel/2006/main">
          <x14:cfRule type="dataBar" id="{99E187EE-D08A-4C6E-865C-091F9F07CED9}">
            <x14:dataBar minLength="0" maxLength="100" negativeBarColorSameAsPositive="1" axisPosition="none">
              <x14:cfvo type="min"/>
              <x14:cfvo type="max"/>
            </x14:dataBar>
          </x14:cfRule>
          <xm:sqref>AB19:AB21</xm:sqref>
        </x14:conditionalFormatting>
        <x14:conditionalFormatting xmlns:xm="http://schemas.microsoft.com/office/excel/2006/main">
          <x14:cfRule type="dataBar" id="{1A1DA1E0-52BF-41F3-BDBE-7046ACBC993E}">
            <x14:dataBar minLength="0" maxLength="100" negativeBarColorSameAsPositive="1" axisPosition="none">
              <x14:cfvo type="min"/>
              <x14:cfvo type="max"/>
            </x14:dataBar>
          </x14:cfRule>
          <xm:sqref>V19:V21</xm:sqref>
        </x14:conditionalFormatting>
        <x14:conditionalFormatting xmlns:xm="http://schemas.microsoft.com/office/excel/2006/main">
          <x14:cfRule type="dataBar" id="{D8D8995B-0F46-46FD-9E58-FA9AC66ABBBD}">
            <x14:dataBar minLength="0" maxLength="100" negativeBarColorSameAsPositive="1" axisPosition="none">
              <x14:cfvo type="min"/>
              <x14:cfvo type="max"/>
            </x14:dataBar>
          </x14:cfRule>
          <xm:sqref>Z19:Z21</xm:sqref>
        </x14:conditionalFormatting>
        <x14:conditionalFormatting xmlns:xm="http://schemas.microsoft.com/office/excel/2006/main">
          <x14:cfRule type="dataBar" id="{BDD230E8-3F50-4C19-B1FC-9F8EB6BD4F8F}">
            <x14:dataBar minLength="0" maxLength="100" negativeBarColorSameAsPositive="1" axisPosition="none">
              <x14:cfvo type="min"/>
              <x14:cfvo type="max"/>
            </x14:dataBar>
          </x14:cfRule>
          <xm:sqref>AB19:AB21</xm:sqref>
        </x14:conditionalFormatting>
        <x14:conditionalFormatting xmlns:xm="http://schemas.microsoft.com/office/excel/2006/main">
          <x14:cfRule type="dataBar" id="{1D64B0CA-3E18-405B-8DF2-4F90E704C0C2}">
            <x14:dataBar minLength="0" maxLength="100" negativeBarColorSameAsPositive="1" axisPosition="none">
              <x14:cfvo type="min"/>
              <x14:cfvo type="max"/>
            </x14:dataBar>
          </x14:cfRule>
          <xm:sqref>V22:V23 V26:V29</xm:sqref>
        </x14:conditionalFormatting>
        <x14:conditionalFormatting xmlns:xm="http://schemas.microsoft.com/office/excel/2006/main">
          <x14:cfRule type="dataBar" id="{5AD11805-023D-4CA4-908D-4E80BF9966C5}">
            <x14:dataBar minLength="0" maxLength="100" negativeBarColorSameAsPositive="1" axisPosition="none">
              <x14:cfvo type="min"/>
              <x14:cfvo type="max"/>
            </x14:dataBar>
          </x14:cfRule>
          <xm:sqref>Z22:Z23 Z26:Z29</xm:sqref>
        </x14:conditionalFormatting>
        <x14:conditionalFormatting xmlns:xm="http://schemas.microsoft.com/office/excel/2006/main">
          <x14:cfRule type="dataBar" id="{D20A24A8-351F-4D98-BC2C-8669F9EA0DD7}">
            <x14:dataBar minLength="0" maxLength="100" negativeBarColorSameAsPositive="1" axisPosition="none">
              <x14:cfvo type="min"/>
              <x14:cfvo type="max"/>
            </x14:dataBar>
          </x14:cfRule>
          <xm:sqref>AB22:AB23 AB26:AB29</xm:sqref>
        </x14:conditionalFormatting>
        <x14:conditionalFormatting xmlns:xm="http://schemas.microsoft.com/office/excel/2006/main">
          <x14:cfRule type="dataBar" id="{4A698E0B-0D1F-4272-A066-0CB9ECB5DFED}">
            <x14:dataBar minLength="0" maxLength="100" negativeBarColorSameAsPositive="1" axisPosition="none">
              <x14:cfvo type="min"/>
              <x14:cfvo type="max"/>
            </x14:dataBar>
          </x14:cfRule>
          <xm:sqref>V22:V23 V26:V29</xm:sqref>
        </x14:conditionalFormatting>
        <x14:conditionalFormatting xmlns:xm="http://schemas.microsoft.com/office/excel/2006/main">
          <x14:cfRule type="dataBar" id="{EDD32CB3-D8B9-4C1D-B933-50464C3FA6CF}">
            <x14:dataBar minLength="0" maxLength="100" negativeBarColorSameAsPositive="1" axisPosition="none">
              <x14:cfvo type="min"/>
              <x14:cfvo type="max"/>
            </x14:dataBar>
          </x14:cfRule>
          <xm:sqref>Z22:Z23 Z26:Z29</xm:sqref>
        </x14:conditionalFormatting>
        <x14:conditionalFormatting xmlns:xm="http://schemas.microsoft.com/office/excel/2006/main">
          <x14:cfRule type="dataBar" id="{832B0A41-22B2-490E-AFBF-53527D500347}">
            <x14:dataBar minLength="0" maxLength="100" negativeBarColorSameAsPositive="1" axisPosition="none">
              <x14:cfvo type="min"/>
              <x14:cfvo type="max"/>
            </x14:dataBar>
          </x14:cfRule>
          <xm:sqref>AB22:AB23 AB26:AB29</xm:sqref>
        </x14:conditionalFormatting>
        <x14:conditionalFormatting xmlns:xm="http://schemas.microsoft.com/office/excel/2006/main">
          <x14:cfRule type="dataBar" id="{245A3EC3-1131-46DB-A348-4B8B432CD51F}">
            <x14:dataBar minLength="0" maxLength="100" negativeBarColorSameAsPositive="1" axisPosition="none">
              <x14:cfvo type="min"/>
              <x14:cfvo type="max"/>
            </x14:dataBar>
          </x14:cfRule>
          <xm:sqref>V18</xm:sqref>
        </x14:conditionalFormatting>
        <x14:conditionalFormatting xmlns:xm="http://schemas.microsoft.com/office/excel/2006/main">
          <x14:cfRule type="dataBar" id="{CCE40AF0-3523-428B-9225-1AE7024272A9}">
            <x14:dataBar minLength="0" maxLength="100" negativeBarColorSameAsPositive="1" axisPosition="none">
              <x14:cfvo type="min"/>
              <x14:cfvo type="max"/>
            </x14:dataBar>
          </x14:cfRule>
          <xm:sqref>Z18</xm:sqref>
        </x14:conditionalFormatting>
        <x14:conditionalFormatting xmlns:xm="http://schemas.microsoft.com/office/excel/2006/main">
          <x14:cfRule type="dataBar" id="{7466BDE5-3D32-48E4-A995-6344282B0ED8}">
            <x14:dataBar minLength="0" maxLength="100" negativeBarColorSameAsPositive="1" axisPosition="none">
              <x14:cfvo type="min"/>
              <x14:cfvo type="max"/>
            </x14:dataBar>
          </x14:cfRule>
          <xm:sqref>AB18</xm:sqref>
        </x14:conditionalFormatting>
        <x14:conditionalFormatting xmlns:xm="http://schemas.microsoft.com/office/excel/2006/main">
          <x14:cfRule type="dataBar" id="{5513262F-4DA2-4C4A-8735-762C2680F3BA}">
            <x14:dataBar minLength="0" maxLength="100" negativeBarColorSameAsPositive="1" axisPosition="none">
              <x14:cfvo type="min"/>
              <x14:cfvo type="max"/>
            </x14:dataBar>
          </x14:cfRule>
          <xm:sqref>V18</xm:sqref>
        </x14:conditionalFormatting>
        <x14:conditionalFormatting xmlns:xm="http://schemas.microsoft.com/office/excel/2006/main">
          <x14:cfRule type="dataBar" id="{E30CDBD5-839A-488F-8DC3-7326C3329A36}">
            <x14:dataBar minLength="0" maxLength="100" negativeBarColorSameAsPositive="1" axisPosition="none">
              <x14:cfvo type="min"/>
              <x14:cfvo type="max"/>
            </x14:dataBar>
          </x14:cfRule>
          <xm:sqref>Z18</xm:sqref>
        </x14:conditionalFormatting>
        <x14:conditionalFormatting xmlns:xm="http://schemas.microsoft.com/office/excel/2006/main">
          <x14:cfRule type="dataBar" id="{E22C7244-D1A5-420D-B8A0-B2656F8EA437}">
            <x14:dataBar minLength="0" maxLength="100" negativeBarColorSameAsPositive="1" axisPosition="none">
              <x14:cfvo type="min"/>
              <x14:cfvo type="max"/>
            </x14:dataBar>
          </x14:cfRule>
          <xm:sqref>AB18</xm:sqref>
        </x14:conditionalFormatting>
        <x14:conditionalFormatting xmlns:xm="http://schemas.microsoft.com/office/excel/2006/main">
          <x14:cfRule type="dataBar" id="{637992DE-191E-4781-BC33-E2254D7966C2}">
            <x14:dataBar minLength="0" maxLength="100" negativeBarColorSameAsPositive="1" axisPosition="none">
              <x14:cfvo type="min"/>
              <x14:cfvo type="max"/>
            </x14:dataBar>
          </x14:cfRule>
          <xm:sqref>V16:V17</xm:sqref>
        </x14:conditionalFormatting>
        <x14:conditionalFormatting xmlns:xm="http://schemas.microsoft.com/office/excel/2006/main">
          <x14:cfRule type="dataBar" id="{EC85DCDB-68D8-44B8-9D90-37D96A04548F}">
            <x14:dataBar minLength="0" maxLength="100" negativeBarColorSameAsPositive="1" axisPosition="none">
              <x14:cfvo type="min"/>
              <x14:cfvo type="max"/>
            </x14:dataBar>
          </x14:cfRule>
          <xm:sqref>Z16:Z17</xm:sqref>
        </x14:conditionalFormatting>
        <x14:conditionalFormatting xmlns:xm="http://schemas.microsoft.com/office/excel/2006/main">
          <x14:cfRule type="dataBar" id="{43F31F46-676E-46E0-AE48-E008E87606C2}">
            <x14:dataBar minLength="0" maxLength="100" negativeBarColorSameAsPositive="1" axisPosition="none">
              <x14:cfvo type="min"/>
              <x14:cfvo type="max"/>
            </x14:dataBar>
          </x14:cfRule>
          <xm:sqref>AB16:AB17</xm:sqref>
        </x14:conditionalFormatting>
        <x14:conditionalFormatting xmlns:xm="http://schemas.microsoft.com/office/excel/2006/main">
          <x14:cfRule type="dataBar" id="{D9A6638B-39A9-4C9D-9D0E-7D1B2302B0F4}">
            <x14:dataBar minLength="0" maxLength="100" negativeBarColorSameAsPositive="1" axisPosition="none">
              <x14:cfvo type="min"/>
              <x14:cfvo type="max"/>
            </x14:dataBar>
          </x14:cfRule>
          <xm:sqref>V16:V17</xm:sqref>
        </x14:conditionalFormatting>
        <x14:conditionalFormatting xmlns:xm="http://schemas.microsoft.com/office/excel/2006/main">
          <x14:cfRule type="dataBar" id="{F50D99A4-4555-4A1D-9D31-54C8D1B39891}">
            <x14:dataBar minLength="0" maxLength="100" negativeBarColorSameAsPositive="1" axisPosition="none">
              <x14:cfvo type="min"/>
              <x14:cfvo type="max"/>
            </x14:dataBar>
          </x14:cfRule>
          <xm:sqref>Z16:Z17</xm:sqref>
        </x14:conditionalFormatting>
        <x14:conditionalFormatting xmlns:xm="http://schemas.microsoft.com/office/excel/2006/main">
          <x14:cfRule type="dataBar" id="{E4E7B507-4843-4364-9433-68235E51DD29}">
            <x14:dataBar minLength="0" maxLength="100" negativeBarColorSameAsPositive="1" axisPosition="none">
              <x14:cfvo type="min"/>
              <x14:cfvo type="max"/>
            </x14:dataBar>
          </x14:cfRule>
          <xm:sqref>AB16:AB17</xm:sqref>
        </x14:conditionalFormatting>
        <x14:conditionalFormatting xmlns:xm="http://schemas.microsoft.com/office/excel/2006/main">
          <x14:cfRule type="dataBar" id="{DF536C35-582C-4E17-891B-217F96D17AE9}">
            <x14:dataBar minLength="0" maxLength="100" negativeBarColorSameAsPositive="1" axisPosition="none">
              <x14:cfvo type="min"/>
              <x14:cfvo type="max"/>
            </x14:dataBar>
          </x14:cfRule>
          <xm:sqref>A11</xm:sqref>
        </x14:conditionalFormatting>
        <x14:conditionalFormatting xmlns:xm="http://schemas.microsoft.com/office/excel/2006/main">
          <x14:cfRule type="dataBar" id="{D4780CAB-52B7-4675-B2F8-E1ED200D1D24}">
            <x14:dataBar minLength="0" maxLength="100" negativeBarColorSameAsPositive="1" axisPosition="none">
              <x14:cfvo type="min"/>
              <x14:cfvo type="max"/>
            </x14:dataBar>
          </x14:cfRule>
          <xm:sqref>L11:N23 L26:N29</xm:sqref>
        </x14:conditionalFormatting>
        <x14:conditionalFormatting xmlns:xm="http://schemas.microsoft.com/office/excel/2006/main">
          <x14:cfRule type="dataBar" id="{063C9C5A-20ED-47D7-BC18-2E1BF953E726}">
            <x14:dataBar minLength="0" maxLength="100" negativeBarColorSameAsPositive="1" axisPosition="none">
              <x14:cfvo type="min"/>
              <x14:cfvo type="max"/>
            </x14:dataBar>
          </x14:cfRule>
          <xm:sqref>A12:A29</xm:sqref>
        </x14:conditionalFormatting>
        <x14:conditionalFormatting xmlns:xm="http://schemas.microsoft.com/office/excel/2006/main">
          <x14:cfRule type="dataBar" id="{88F79618-B146-42A5-A71E-B1006AD4817F}">
            <x14:dataBar minLength="0" maxLength="100" negativeBarColorSameAsPositive="1" axisPosition="none">
              <x14:cfvo type="min"/>
              <x14:cfvo type="max"/>
            </x14:dataBar>
          </x14:cfRule>
          <xm:sqref>V24:V25</xm:sqref>
        </x14:conditionalFormatting>
        <x14:conditionalFormatting xmlns:xm="http://schemas.microsoft.com/office/excel/2006/main">
          <x14:cfRule type="dataBar" id="{BAF728ED-8A8D-4CFF-BA16-A8E21E779679}">
            <x14:dataBar minLength="0" maxLength="100" negativeBarColorSameAsPositive="1" axisPosition="none">
              <x14:cfvo type="min"/>
              <x14:cfvo type="max"/>
            </x14:dataBar>
          </x14:cfRule>
          <xm:sqref>Z24:Z25</xm:sqref>
        </x14:conditionalFormatting>
        <x14:conditionalFormatting xmlns:xm="http://schemas.microsoft.com/office/excel/2006/main">
          <x14:cfRule type="dataBar" id="{50CAAC64-CA49-45AA-92A2-E661E41A9476}">
            <x14:dataBar minLength="0" maxLength="100" negativeBarColorSameAsPositive="1" axisPosition="none">
              <x14:cfvo type="min"/>
              <x14:cfvo type="max"/>
            </x14:dataBar>
          </x14:cfRule>
          <xm:sqref>AB24:AB25</xm:sqref>
        </x14:conditionalFormatting>
        <x14:conditionalFormatting xmlns:xm="http://schemas.microsoft.com/office/excel/2006/main">
          <x14:cfRule type="dataBar" id="{97F6A5C5-A32C-4E75-BBBB-16E02E583533}">
            <x14:dataBar minLength="0" maxLength="100" negativeBarColorSameAsPositive="1" axisPosition="none">
              <x14:cfvo type="min"/>
              <x14:cfvo type="max"/>
            </x14:dataBar>
          </x14:cfRule>
          <xm:sqref>V24:V25</xm:sqref>
        </x14:conditionalFormatting>
        <x14:conditionalFormatting xmlns:xm="http://schemas.microsoft.com/office/excel/2006/main">
          <x14:cfRule type="dataBar" id="{6D2E7F22-C60F-476D-A24A-8A4BD629376B}">
            <x14:dataBar minLength="0" maxLength="100" negativeBarColorSameAsPositive="1" axisPosition="none">
              <x14:cfvo type="min"/>
              <x14:cfvo type="max"/>
            </x14:dataBar>
          </x14:cfRule>
          <xm:sqref>Z24:Z25</xm:sqref>
        </x14:conditionalFormatting>
        <x14:conditionalFormatting xmlns:xm="http://schemas.microsoft.com/office/excel/2006/main">
          <x14:cfRule type="dataBar" id="{700FCEEC-9315-41D6-8A76-FB22D85EA8CB}">
            <x14:dataBar minLength="0" maxLength="100" negativeBarColorSameAsPositive="1" axisPosition="none">
              <x14:cfvo type="min"/>
              <x14:cfvo type="max"/>
            </x14:dataBar>
          </x14:cfRule>
          <xm:sqref>AB24:AB25</xm:sqref>
        </x14:conditionalFormatting>
        <x14:conditionalFormatting xmlns:xm="http://schemas.microsoft.com/office/excel/2006/main">
          <x14:cfRule type="dataBar" id="{A85AABAA-C8EA-4D65-940D-4B6A5A6A9E4F}">
            <x14:dataBar minLength="0" maxLength="100" negativeBarColorSameAsPositive="1" axisPosition="none">
              <x14:cfvo type="min"/>
              <x14:cfvo type="max"/>
            </x14:dataBar>
          </x14:cfRule>
          <xm:sqref>L24:N25</xm:sqref>
        </x14:conditionalFormatting>
        <x14:conditionalFormatting xmlns:xm="http://schemas.microsoft.com/office/excel/2006/main">
          <x14:cfRule type="dataBar" id="{CE839974-4A82-4CBF-8D24-C0A37E79A6BF}">
            <x14:dataBar minLength="0" maxLength="100" negativeBarColorSameAsPositive="1" axisPosition="none">
              <x14:cfvo type="min"/>
              <x14:cfvo type="max"/>
            </x14:dataBar>
          </x14:cfRule>
          <xm:sqref>I3:J3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topLeftCell="A4" workbookViewId="0">
      <selection activeCell="J3" sqref="J3"/>
    </sheetView>
  </sheetViews>
  <sheetFormatPr baseColWidth="10" defaultRowHeight="15" x14ac:dyDescent="0.25"/>
  <cols>
    <col min="2" max="2" width="15" customWidth="1"/>
    <col min="3" max="3" width="11.42578125" hidden="1" customWidth="1"/>
    <col min="4" max="4" width="21.28515625" customWidth="1"/>
    <col min="5" max="5" width="12.85546875" hidden="1" customWidth="1"/>
    <col min="6" max="6" width="19.7109375" customWidth="1"/>
    <col min="7" max="7" width="7" hidden="1" customWidth="1"/>
    <col min="8" max="8" width="22.42578125" customWidth="1"/>
    <col min="9" max="9" width="27.5703125" customWidth="1"/>
    <col min="10" max="10" width="21.7109375" customWidth="1"/>
    <col min="11" max="11" width="21.140625" customWidth="1"/>
    <col min="12" max="12" width="19" customWidth="1"/>
  </cols>
  <sheetData>
    <row r="1" spans="1:11" ht="87.75" customHeight="1" x14ac:dyDescent="0.25">
      <c r="A1" s="279"/>
      <c r="B1" s="279"/>
      <c r="C1" s="268"/>
      <c r="D1" s="279" t="s">
        <v>253</v>
      </c>
      <c r="E1" s="280"/>
      <c r="F1" s="280"/>
      <c r="G1" s="280"/>
      <c r="H1" s="280"/>
      <c r="I1" s="280"/>
      <c r="J1" s="269" t="s">
        <v>257</v>
      </c>
    </row>
    <row r="2" spans="1:11" ht="17.25" customHeight="1" thickBot="1" x14ac:dyDescent="0.3">
      <c r="A2" s="338"/>
      <c r="B2" s="338"/>
      <c r="C2" s="338"/>
      <c r="D2" s="338"/>
      <c r="E2" s="338"/>
      <c r="F2" s="338"/>
      <c r="G2" s="338"/>
      <c r="H2" s="338"/>
      <c r="I2" s="338"/>
    </row>
    <row r="3" spans="1:11" ht="69" customHeight="1" thickBot="1" x14ac:dyDescent="0.3">
      <c r="A3" s="341" t="s">
        <v>148</v>
      </c>
      <c r="B3" s="342"/>
      <c r="C3" s="181"/>
      <c r="D3" s="182" t="s">
        <v>178</v>
      </c>
      <c r="E3" s="340" t="s">
        <v>211</v>
      </c>
      <c r="F3" s="340"/>
      <c r="G3" s="340" t="s">
        <v>205</v>
      </c>
      <c r="H3" s="340"/>
      <c r="I3" s="184" t="s">
        <v>221</v>
      </c>
    </row>
    <row r="4" spans="1:11" ht="35.25" customHeight="1" thickBot="1" x14ac:dyDescent="0.3">
      <c r="A4" s="332" t="s">
        <v>208</v>
      </c>
      <c r="B4" s="333"/>
      <c r="C4" s="176" t="e">
        <f>SUMIFS('Valoración Riesgos y Controles'!AD11:AD29,'Valoración Riesgos y Controles'!A11:A29,"GESTIÓN FINANCIERA")/COUNTIFS('Valoración Riesgos y Controles'!AD11:AD29,"&gt;0",'Valoración Riesgos y Controles'!A11:A29,"GESTIÓN FINANCIERA")</f>
        <v>#DIV/0!</v>
      </c>
      <c r="D4" s="177" t="str">
        <f>IF(ISERROR(C4),"SIN VALORES",IF(C4&gt;2,"INEFICIENTE",IF(AND(C4&gt;1,C4&lt;=2),"PARCIALMENTE ADECUADO",IF(AND(C4&gt;=0,C4&lt;=1),"EFICIENTE"))))</f>
        <v>SIN VALORES</v>
      </c>
      <c r="E4" s="178" t="e">
        <f>SUMIFS('Valoración Riesgos y Controles'!AF11:AF29,'Valoración Riesgos y Controles'!A11:A29,"GESTIÓN FINANCIERA")/COUNTIFS('Valoración Riesgos y Controles'!AF11:AF29,"&gt;0",'Valoración Riesgos y Controles'!A11:A29,"GESTIÓN FINANCIERA")</f>
        <v>#DIV/0!</v>
      </c>
      <c r="F4" s="175" t="str">
        <f>IF(ISERROR(E4),"SIN VALORES",IF(AND(E4&gt;=0,E4&lt;=3),"BAJO",IF(AND(E4&gt;=3.1,E4&lt;=6),"MEDIO",IF(E4&gt;6,"ALTO",""))))</f>
        <v>SIN VALORES</v>
      </c>
      <c r="G4" s="179" t="e">
        <f>SUMIFS('Valoración Riesgos y Controles'!AN11:AN29,'Valoración Riesgos y Controles'!A11:A29,"GESTIÓN FINANCIERA",'Valoración Riesgos y Controles'!AD11:AD29,"&gt;0")/COUNTIFS('Valoración Riesgos y Controles'!AN11:AN29,"&gt;0",'Valoración Riesgos y Controles'!A11:A29,"GESTIÓN FINANCIERA")</f>
        <v>#DIV/0!</v>
      </c>
      <c r="H4" s="180" t="str">
        <f>IF(ISERROR(G4),"SIN VALORES",IF(G4&gt;2,"INEFICAZ",IF(AND(G4&gt;1,G4&lt;=2),"CON DEFICIENCIAS",IF(AND(G4&gt;=0,G4&lt;=1),"EFICAZ"))))</f>
        <v>SIN VALORES</v>
      </c>
      <c r="I4" s="345" t="e">
        <f>SUM((C6*0.25),(G6*0.75))</f>
        <v>#DIV/0!</v>
      </c>
    </row>
    <row r="5" spans="1:11" ht="29.25" customHeight="1" thickBot="1" x14ac:dyDescent="0.3">
      <c r="A5" s="336" t="s">
        <v>209</v>
      </c>
      <c r="B5" s="337"/>
      <c r="C5" s="144" t="e">
        <f>SUMIFS('Valoración Riesgos y Controles'!AD11:AD29,'Valoración Riesgos y Controles'!A11:A29,"GESTIÓN PRESUPUESTAL")/COUNTIFS('Valoración Riesgos y Controles'!AD11:AD29,"&gt;0",'Valoración Riesgos y Controles'!A11:A29,"GESTIÓN PRESUPUESTAL")</f>
        <v>#DIV/0!</v>
      </c>
      <c r="D5" s="159" t="str">
        <f>IF(ISERROR(C5),"SIN VALORES",IF(C5&gt;2,"INEFICIENTE",IF(AND(C5&gt;1,C5&lt;=2),"PARCIALMENTE ADECUADO",IF(AND(C5&gt;=0,C5&lt;=1),"EFICIENTE"))))</f>
        <v>SIN VALORES</v>
      </c>
      <c r="E5" s="134" t="e">
        <f>SUMIFS('Valoración Riesgos y Controles'!AF11:AF29,'Valoración Riesgos y Controles'!A11:A29,"GESTIÓN PRESUPUESTAL")/COUNTIFS('Valoración Riesgos y Controles'!AF11:AF29,"&gt;0",'Valoración Riesgos y Controles'!A11:A29,"GESTIÓN PRESUPUESTAL")</f>
        <v>#DIV/0!</v>
      </c>
      <c r="F5" s="90" t="str">
        <f>IF(ISERROR(E5),"SIN VALORES",IF(AND(E5&gt;=0,E5&lt;=3),"BAJO",IF(AND(E5&gt;=3.1,E5&lt;=6),"MEDIO",IF(E5&gt;6,"ALTO",""))))</f>
        <v>SIN VALORES</v>
      </c>
      <c r="G5" s="101" t="e">
        <f>SUMIFS('Valoración Riesgos y Controles'!AN11:AN29,'Valoración Riesgos y Controles'!A11:A29,"GESTIÓN PRESUPUESTAL")/COUNTIFS('Valoración Riesgos y Controles'!AN11:AN29,"&gt;0",'Valoración Riesgos y Controles'!A11:A29,"GESTIÓN PRESUPUESTAL")</f>
        <v>#DIV/0!</v>
      </c>
      <c r="H5" s="110" t="str">
        <f>IF(ISERROR(G5),"SIN VALORES",IF(G5&gt;2,"INEFICAZ",IF(AND(G5&gt;1,G5&lt;=2),"CON DEFICIENCIAS",IF(AND(G5&gt;=0,G5&lt;=1),"EFICAZ"))))</f>
        <v>SIN VALORES</v>
      </c>
      <c r="I5" s="346"/>
      <c r="J5" s="334" t="s">
        <v>223</v>
      </c>
      <c r="K5" s="335"/>
    </row>
    <row r="6" spans="1:11" ht="30" customHeight="1" thickBot="1" x14ac:dyDescent="0.3">
      <c r="A6" s="343" t="s">
        <v>147</v>
      </c>
      <c r="B6" s="344"/>
      <c r="C6" s="144" t="e">
        <f>SUMIFS('Valoración Riesgos y Controles'!AD12:AD30,'Valoración Riesgos y Controles'!A12:A30,"GESTIÓN PRESUPUESTAL")/COUNTIFS('Valoración Riesgos y Controles'!AD12:AD30,"&gt;0",'Valoración Riesgos y Controles'!A12:A30,"GESTIÓN PRESUPUESTAL")</f>
        <v>#DIV/0!</v>
      </c>
      <c r="D6" s="261" t="str">
        <f>IF(ISERROR(C6),"SIN VALORES",IF(C6&gt;2,"INEFICIENTE",IF(AND(C6&gt;1,C6&lt;=2),"PARCIALMENTE ADECUADO",IF(AND(C6&gt;=0,C6&lt;=1),"EFICIENTE"))))</f>
        <v>SIN VALORES</v>
      </c>
      <c r="E6" s="134" t="e">
        <f>SUMIFS('Valoración Riesgos y Controles'!AF12:AF30,'Valoración Riesgos y Controles'!A12:A30,"GESTIÓN PRESUPUESTAL")/COUNTIFS('Valoración Riesgos y Controles'!AF12:AF30,"&gt;0",'Valoración Riesgos y Controles'!A12:A30,"GESTIÓN PRESUPUESTAL")</f>
        <v>#DIV/0!</v>
      </c>
      <c r="F6" s="260" t="str">
        <f>IF(ISERROR(E6),"SIN VALORES",IF(AND(E6&gt;=0,E6&lt;=3),"BAJO",IF(AND(E6&gt;3.1,E6&lt;=6),"MEDIO",IF(E6&gt;6,"ALTO",""))))</f>
        <v>SIN VALORES</v>
      </c>
      <c r="G6" s="262" t="e">
        <f>SUMIF('Valoración Riesgos y Controles'!AN11:AN29,"&gt;=0")/COUNT('Valoración Riesgos y Controles'!AN11:AN29)</f>
        <v>#DIV/0!</v>
      </c>
      <c r="H6" s="263" t="str">
        <f>IF(ISERROR(G6),"SIN VALORES",IF(G6&gt;2,"INEFICAZ",IF(AND(G6&gt;1,G6&lt;=2),"CON DEFICIENCIAS",IF(AND(G6&gt;=0,G6&lt;=1),"EFICAZ"))))</f>
        <v>SIN VALORES</v>
      </c>
      <c r="I6" s="264" t="e">
        <f>IF(AND(I4&gt;=0,I4&lt;=1.5),"EFECTIVO",IF(AND(I4&gt;1.5,I4&lt;=2),"CON DEFICIENCIAS",IF(I4&gt;2,"INEFECTIVO","ERROR EN EL CALCULO")))</f>
        <v>#DIV/0!</v>
      </c>
      <c r="J6" s="164" t="s">
        <v>217</v>
      </c>
      <c r="K6" s="164" t="s">
        <v>21</v>
      </c>
    </row>
    <row r="7" spans="1:11" ht="15.75" thickBot="1" x14ac:dyDescent="0.3">
      <c r="J7" s="165" t="s">
        <v>218</v>
      </c>
      <c r="K7" s="166" t="s">
        <v>219</v>
      </c>
    </row>
    <row r="8" spans="1:11" ht="15.75" thickBot="1" x14ac:dyDescent="0.3">
      <c r="J8" s="167" t="s">
        <v>220</v>
      </c>
      <c r="K8" s="168" t="s">
        <v>22</v>
      </c>
    </row>
    <row r="10" spans="1:11" x14ac:dyDescent="0.25">
      <c r="H10" s="339" t="s">
        <v>237</v>
      </c>
      <c r="I10" s="339"/>
    </row>
    <row r="11" spans="1:11" ht="18" customHeight="1" x14ac:dyDescent="0.25">
      <c r="H11" s="228" t="s">
        <v>224</v>
      </c>
      <c r="I11" s="227" t="str">
        <f>+D6</f>
        <v>SIN VALORES</v>
      </c>
    </row>
    <row r="12" spans="1:11" ht="18" customHeight="1" x14ac:dyDescent="0.25">
      <c r="H12" s="228" t="s">
        <v>226</v>
      </c>
      <c r="I12" s="227" t="str">
        <f>+F6</f>
        <v>SIN VALORES</v>
      </c>
    </row>
    <row r="13" spans="1:11" ht="18" customHeight="1" x14ac:dyDescent="0.25">
      <c r="H13" s="228" t="s">
        <v>225</v>
      </c>
      <c r="I13" s="227" t="str">
        <f>+H6</f>
        <v>SIN VALORES</v>
      </c>
    </row>
    <row r="14" spans="1:11" x14ac:dyDescent="0.25">
      <c r="G14" s="224"/>
      <c r="H14" s="229" t="s">
        <v>227</v>
      </c>
      <c r="I14" s="226" t="e">
        <f>+I6</f>
        <v>#DIV/0!</v>
      </c>
    </row>
    <row r="15" spans="1:11" x14ac:dyDescent="0.25">
      <c r="G15" s="183"/>
      <c r="J15" s="225"/>
    </row>
    <row r="16" spans="1:11" x14ac:dyDescent="0.25">
      <c r="G16" s="183"/>
    </row>
    <row r="17" spans="7:7" x14ac:dyDescent="0.25">
      <c r="G17" s="183"/>
    </row>
  </sheetData>
  <mergeCells count="12">
    <mergeCell ref="H10:I10"/>
    <mergeCell ref="E3:F3"/>
    <mergeCell ref="A3:B3"/>
    <mergeCell ref="G3:H3"/>
    <mergeCell ref="A6:B6"/>
    <mergeCell ref="I4:I5"/>
    <mergeCell ref="A1:B1"/>
    <mergeCell ref="D1:I1"/>
    <mergeCell ref="A4:B4"/>
    <mergeCell ref="J5:K5"/>
    <mergeCell ref="A5:B5"/>
    <mergeCell ref="A2:I2"/>
  </mergeCells>
  <conditionalFormatting sqref="F4:F6">
    <cfRule type="cellIs" dxfId="34" priority="33" operator="equal">
      <formula>"ERROR"</formula>
    </cfRule>
    <cfRule type="cellIs" dxfId="33" priority="34" operator="equal">
      <formula>"ALTO"</formula>
    </cfRule>
    <cfRule type="cellIs" dxfId="32" priority="35" operator="equal">
      <formula>"MEDIO"</formula>
    </cfRule>
    <cfRule type="cellIs" dxfId="31" priority="36" operator="equal">
      <formula>"BAJO"</formula>
    </cfRule>
  </conditionalFormatting>
  <conditionalFormatting sqref="I6">
    <cfRule type="cellIs" dxfId="30" priority="30" operator="equal">
      <formula>"INEFICIENTE"</formula>
    </cfRule>
    <cfRule type="cellIs" dxfId="29" priority="31" operator="equal">
      <formula>"CON DEFICIENCIAS"</formula>
    </cfRule>
    <cfRule type="cellIs" dxfId="28" priority="32" operator="equal">
      <formula>"EFICIENTE"</formula>
    </cfRule>
  </conditionalFormatting>
  <conditionalFormatting sqref="H4:H6">
    <cfRule type="cellIs" dxfId="27" priority="27" operator="equal">
      <formula>"INEFICAZ"</formula>
    </cfRule>
    <cfRule type="cellIs" dxfId="26" priority="28" operator="equal">
      <formula>"CON DEFICIENCIAS"</formula>
    </cfRule>
    <cfRule type="cellIs" dxfId="25" priority="29" operator="equal">
      <formula>"EFICAZ"</formula>
    </cfRule>
  </conditionalFormatting>
  <conditionalFormatting sqref="D4:D6">
    <cfRule type="cellIs" dxfId="24" priority="24" operator="equal">
      <formula>"INEFICIENTE"</formula>
    </cfRule>
    <cfRule type="cellIs" dxfId="23" priority="25" operator="equal">
      <formula>"PARCIALMENTE ADECUADO"</formula>
    </cfRule>
    <cfRule type="cellIs" dxfId="22" priority="26" operator="equal">
      <formula>"EFICIENTE"</formula>
    </cfRule>
    <cfRule type="expression" dxfId="21" priority="37" stopIfTrue="1">
      <formula>NOT(ISERROR(SEARCH("INADE",D4)))</formula>
    </cfRule>
  </conditionalFormatting>
  <conditionalFormatting sqref="I6">
    <cfRule type="containsText" dxfId="20" priority="7" stopIfTrue="1" operator="containsText" text="INEFECTIVO">
      <formula>NOT(ISERROR(SEARCH("INEFECTIVO",I6)))</formula>
    </cfRule>
    <cfRule type="containsText" dxfId="19" priority="8" stopIfTrue="1" operator="containsText" text="EFECTIVO">
      <formula>NOT(ISERROR(SEARCH("EFECTIVO",I6)))</formula>
    </cfRule>
    <cfRule type="cellIs" dxfId="18" priority="23" operator="equal">
      <formula>"ERROR EN EL CALCULO"</formula>
    </cfRule>
  </conditionalFormatting>
  <conditionalFormatting sqref="A1:A2">
    <cfRule type="colorScale" priority="22">
      <colorScale>
        <cfvo type="min"/>
        <cfvo type="max"/>
        <color rgb="FF63BE7B"/>
        <color rgb="FFFCFCFF"/>
      </colorScale>
    </cfRule>
  </conditionalFormatting>
  <conditionalFormatting sqref="I13">
    <cfRule type="containsText" dxfId="17" priority="15" stopIfTrue="1" operator="containsText" text="INEFICAZ">
      <formula>NOT(ISERROR(SEARCH("INEFICAZ",I13)))</formula>
    </cfRule>
    <cfRule type="containsText" dxfId="16" priority="16" stopIfTrue="1" operator="containsText" text="EFICAZ">
      <formula>NOT(ISERROR(SEARCH("EFICAZ",I13)))</formula>
    </cfRule>
    <cfRule type="containsText" dxfId="15" priority="17" stopIfTrue="1" operator="containsText" text="CON DEFICIENCIAS">
      <formula>NOT(ISERROR(SEARCH("CON DEFICIENCIAS",I13)))</formula>
    </cfRule>
  </conditionalFormatting>
  <conditionalFormatting sqref="I12">
    <cfRule type="containsText" dxfId="14" priority="12" stopIfTrue="1" operator="containsText" text="ALTO">
      <formula>NOT(ISERROR(SEARCH("ALTO",I12)))</formula>
    </cfRule>
    <cfRule type="containsText" dxfId="13" priority="13" stopIfTrue="1" operator="containsText" text="BAJO">
      <formula>NOT(ISERROR(SEARCH("BAJO",I12)))</formula>
    </cfRule>
    <cfRule type="containsText" dxfId="12" priority="14" stopIfTrue="1" operator="containsText" text="MEDIO">
      <formula>NOT(ISERROR(SEARCH("MEDIO",I12)))</formula>
    </cfRule>
  </conditionalFormatting>
  <conditionalFormatting sqref="I14">
    <cfRule type="containsText" dxfId="11" priority="9" stopIfTrue="1" operator="containsText" text="INEFECTIVO">
      <formula>NOT(ISERROR(SEARCH("INEFECTIVO",I14)))</formula>
    </cfRule>
    <cfRule type="containsText" dxfId="10" priority="10" stopIfTrue="1" operator="containsText" text="EFECTIVO">
      <formula>NOT(ISERROR(SEARCH("EFECTIVO",I14)))</formula>
    </cfRule>
    <cfRule type="containsText" dxfId="9" priority="11" stopIfTrue="1" operator="containsText" text="CON DEFICIENCIAS">
      <formula>NOT(ISERROR(SEARCH("CON DEFICIENCIAS",I14)))</formula>
    </cfRule>
  </conditionalFormatting>
  <conditionalFormatting sqref="I11">
    <cfRule type="containsText" dxfId="8" priority="1" stopIfTrue="1" operator="containsText" text="INEFICIENTE">
      <formula>NOT(ISERROR(SEARCH("INEFICIENTE",I11)))</formula>
    </cfRule>
    <cfRule type="containsText" dxfId="7" priority="2" stopIfTrue="1" operator="containsText" text="EFICIENTE">
      <formula>NOT(ISERROR(SEARCH("EFICIENTE",I11)))</formula>
    </cfRule>
    <cfRule type="containsText" dxfId="6" priority="3" stopIfTrue="1" operator="containsText" text="PARCIALMENTE ADECUADO">
      <formula>NOT(ISERROR(SEARCH("PARCIALMENTE ADECUADO",I11)))</formula>
    </cfRule>
    <cfRule type="containsText" dxfId="5" priority="4" stopIfTrue="1" operator="containsText" text="INEFICAZ">
      <formula>NOT(ISERROR(SEARCH("INEFICAZ",I11)))</formula>
    </cfRule>
    <cfRule type="containsText" dxfId="4" priority="5" stopIfTrue="1" operator="containsText" text="EFICAZ">
      <formula>NOT(ISERROR(SEARCH("EFICAZ",I11)))</formula>
    </cfRule>
    <cfRule type="containsText" dxfId="3" priority="6" stopIfTrue="1" operator="containsText" text="CON DEFICIENCIAS">
      <formula>NOT(ISERROR(SEARCH("CON DEFICIENCIAS",I11)))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S96"/>
  <sheetViews>
    <sheetView topLeftCell="A25" zoomScale="90" zoomScaleNormal="90" workbookViewId="0">
      <selection activeCell="C31" sqref="C31"/>
    </sheetView>
  </sheetViews>
  <sheetFormatPr baseColWidth="10" defaultRowHeight="15" x14ac:dyDescent="0.25"/>
  <cols>
    <col min="1" max="1" width="24.85546875" style="16" customWidth="1"/>
    <col min="2" max="2" width="17.28515625" style="16" customWidth="1"/>
    <col min="3" max="3" width="18.5703125" style="16" customWidth="1"/>
    <col min="4" max="4" width="14.28515625" style="16" bestFit="1" customWidth="1"/>
    <col min="5" max="5" width="14.7109375" style="16" customWidth="1"/>
    <col min="6" max="6" width="13.5703125" style="16" customWidth="1"/>
    <col min="7" max="7" width="11.42578125" style="16"/>
    <col min="8" max="8" width="17.28515625" style="16" customWidth="1"/>
    <col min="9" max="9" width="11.42578125" style="16"/>
    <col min="10" max="10" width="14.42578125" style="16" customWidth="1"/>
    <col min="11" max="11" width="13.28515625" style="16" customWidth="1"/>
    <col min="12" max="12" width="36.85546875" style="16" customWidth="1"/>
    <col min="13" max="13" width="5.5703125" style="16" customWidth="1"/>
    <col min="14" max="14" width="18.7109375" style="16" customWidth="1"/>
    <col min="15" max="15" width="15.85546875" style="16" customWidth="1"/>
    <col min="16" max="16384" width="11.42578125" style="16"/>
  </cols>
  <sheetData>
    <row r="1" spans="1:19" x14ac:dyDescent="0.25">
      <c r="A1" s="60" t="s">
        <v>25</v>
      </c>
    </row>
    <row r="3" spans="1:19" x14ac:dyDescent="0.25">
      <c r="A3" s="61"/>
      <c r="B3" s="61"/>
      <c r="C3" s="359" t="s">
        <v>26</v>
      </c>
      <c r="D3" s="360"/>
      <c r="E3" s="360"/>
    </row>
    <row r="4" spans="1:19" ht="48" customHeight="1" x14ac:dyDescent="0.25">
      <c r="A4" s="61"/>
      <c r="B4" s="61"/>
      <c r="C4" s="62" t="s">
        <v>38</v>
      </c>
      <c r="D4" s="62" t="s">
        <v>39</v>
      </c>
      <c r="E4" s="62" t="s">
        <v>40</v>
      </c>
      <c r="G4" s="3"/>
      <c r="H4" s="3"/>
      <c r="I4" s="3"/>
    </row>
    <row r="5" spans="1:19" x14ac:dyDescent="0.25">
      <c r="A5" s="362" t="s">
        <v>27</v>
      </c>
      <c r="B5" s="11" t="s">
        <v>35</v>
      </c>
      <c r="C5" s="4">
        <v>3</v>
      </c>
      <c r="D5" s="126">
        <v>6</v>
      </c>
      <c r="E5" s="126">
        <v>9</v>
      </c>
      <c r="F5" s="3"/>
    </row>
    <row r="6" spans="1:19" x14ac:dyDescent="0.25">
      <c r="A6" s="362"/>
      <c r="B6" s="12" t="s">
        <v>36</v>
      </c>
      <c r="C6" s="5">
        <v>2</v>
      </c>
      <c r="D6" s="6">
        <v>4</v>
      </c>
      <c r="E6" s="126">
        <v>6</v>
      </c>
      <c r="F6" s="3"/>
    </row>
    <row r="7" spans="1:19" ht="20.25" customHeight="1" x14ac:dyDescent="0.25">
      <c r="A7" s="362"/>
      <c r="B7" s="12" t="s">
        <v>37</v>
      </c>
      <c r="C7" s="5">
        <v>1</v>
      </c>
      <c r="D7" s="7">
        <v>2</v>
      </c>
      <c r="E7" s="6">
        <v>3</v>
      </c>
      <c r="F7" s="3"/>
    </row>
    <row r="9" spans="1:19" ht="15.75" thickBot="1" x14ac:dyDescent="0.3">
      <c r="A9" s="63" t="s">
        <v>28</v>
      </c>
    </row>
    <row r="10" spans="1:19" x14ac:dyDescent="0.25">
      <c r="A10" s="17" t="s">
        <v>14</v>
      </c>
      <c r="B10" s="18" t="s">
        <v>29</v>
      </c>
      <c r="C10" s="18"/>
      <c r="D10" s="19"/>
      <c r="E10" s="3"/>
      <c r="F10" s="111"/>
    </row>
    <row r="11" spans="1:19" x14ac:dyDescent="0.25">
      <c r="A11" s="65" t="s">
        <v>15</v>
      </c>
      <c r="B11" s="66" t="s">
        <v>30</v>
      </c>
      <c r="C11" s="66"/>
      <c r="D11" s="67"/>
      <c r="E11" s="3"/>
      <c r="F11" s="111"/>
      <c r="J11" s="16" t="str">
        <f>+IF(H11="","",IF(I11="","",IF(H11=' RIESGOS Y CONTROLES'!B12,IF(I11=' RIESGOS Y CONTROLES'!B12,"MENOR DE 3",IF(I11=' RIESGOS Y CONTROLES'!B12,"MENOR DE 3",IF(I11=' RIESGOS Y CONTROLES'!B11,"MENOR DE 6 MAYOR O IGUAL A 3"))),IF(H11=' RIESGOS Y CONTROLES'!B12,IF(I11=' RIESGOS Y CONTROLES'!B12,"MENOR DE 3",IF(H11=' RIESGOS Y CONTROLES'!B11,"MENOR DE 6 MAYOR O IGUAL A 3",IF(H11=' RIESGOS Y CONTROLES'!B10,"IGUAL O MAYOR A 6"))),IF(H11=' RIESGOS Y CONTROLES'!B11,IF(I11=[3]Listas!$I$5,"MENOR DE 6 MAYOR O IGUAL A 3",IF(IH=' RIESGOS Y CONTROLES'!B10,"",IF(F8=[3]Listas!$I$7,"Alto",""))))))))</f>
        <v/>
      </c>
    </row>
    <row r="12" spans="1:19" ht="15.75" thickBot="1" x14ac:dyDescent="0.3">
      <c r="A12" s="68" t="s">
        <v>16</v>
      </c>
      <c r="B12" s="69" t="s">
        <v>31</v>
      </c>
      <c r="C12" s="69"/>
      <c r="D12" s="70"/>
      <c r="E12" s="3"/>
      <c r="F12" s="111"/>
    </row>
    <row r="14" spans="1:19" ht="15.75" thickBot="1" x14ac:dyDescent="0.3">
      <c r="A14" s="60" t="s">
        <v>32</v>
      </c>
    </row>
    <row r="15" spans="1:19" ht="30" x14ac:dyDescent="0.25">
      <c r="A15" s="58" t="s">
        <v>98</v>
      </c>
      <c r="B15" s="114" t="s">
        <v>133</v>
      </c>
      <c r="C15" s="114" t="s">
        <v>150</v>
      </c>
      <c r="D15" s="368" t="s">
        <v>130</v>
      </c>
      <c r="E15" s="369"/>
      <c r="H15" s="63"/>
    </row>
    <row r="16" spans="1:19" x14ac:dyDescent="0.25">
      <c r="A16" s="59">
        <v>3</v>
      </c>
      <c r="B16" s="1" t="s">
        <v>8</v>
      </c>
      <c r="C16" s="1">
        <v>3</v>
      </c>
      <c r="D16" s="112">
        <f t="shared" ref="D16:D21" si="0">A16+C16</f>
        <v>6</v>
      </c>
      <c r="E16" s="112" t="s">
        <v>131</v>
      </c>
      <c r="F16" s="8"/>
      <c r="H16" s="86"/>
      <c r="I16" s="86"/>
      <c r="J16" s="86"/>
      <c r="K16" s="86"/>
      <c r="L16" s="86"/>
      <c r="S16" s="64"/>
    </row>
    <row r="17" spans="1:19" x14ac:dyDescent="0.25">
      <c r="A17" s="59">
        <v>3</v>
      </c>
      <c r="B17" s="1" t="s">
        <v>9</v>
      </c>
      <c r="C17" s="1">
        <v>0</v>
      </c>
      <c r="D17" s="85">
        <f t="shared" si="0"/>
        <v>3</v>
      </c>
      <c r="E17" s="88" t="s">
        <v>14</v>
      </c>
      <c r="F17" s="53"/>
      <c r="H17" s="55"/>
      <c r="I17" s="55"/>
      <c r="J17" s="55"/>
      <c r="K17" s="55"/>
      <c r="L17" s="82"/>
    </row>
    <row r="18" spans="1:19" x14ac:dyDescent="0.25">
      <c r="A18" s="59">
        <v>2</v>
      </c>
      <c r="B18" s="1" t="s">
        <v>8</v>
      </c>
      <c r="C18" s="1">
        <v>3</v>
      </c>
      <c r="D18" s="112">
        <f t="shared" si="0"/>
        <v>5</v>
      </c>
      <c r="E18" s="112" t="s">
        <v>131</v>
      </c>
      <c r="F18" s="53"/>
      <c r="H18" s="55"/>
      <c r="I18" s="55"/>
      <c r="J18" s="55"/>
      <c r="K18" s="55"/>
      <c r="L18" s="82"/>
    </row>
    <row r="19" spans="1:19" x14ac:dyDescent="0.25">
      <c r="A19" s="59">
        <v>2</v>
      </c>
      <c r="B19" s="1" t="s">
        <v>9</v>
      </c>
      <c r="C19" s="1">
        <v>0</v>
      </c>
      <c r="D19" s="84">
        <f t="shared" si="0"/>
        <v>2</v>
      </c>
      <c r="E19" s="113" t="s">
        <v>15</v>
      </c>
      <c r="F19" s="53"/>
      <c r="H19" s="55"/>
      <c r="I19" s="55"/>
      <c r="J19" s="55"/>
      <c r="K19" s="55"/>
      <c r="L19" s="82"/>
    </row>
    <row r="20" spans="1:19" x14ac:dyDescent="0.25">
      <c r="A20" s="59">
        <v>1</v>
      </c>
      <c r="B20" s="1" t="s">
        <v>8</v>
      </c>
      <c r="C20" s="1">
        <v>3</v>
      </c>
      <c r="D20" s="112">
        <f t="shared" si="0"/>
        <v>4</v>
      </c>
      <c r="E20" s="112" t="s">
        <v>131</v>
      </c>
      <c r="F20" s="53"/>
      <c r="H20" s="55"/>
      <c r="I20" s="55"/>
      <c r="J20" s="55"/>
      <c r="K20" s="55"/>
      <c r="L20" s="82"/>
      <c r="S20" s="64"/>
    </row>
    <row r="21" spans="1:19" x14ac:dyDescent="0.25">
      <c r="A21" s="59">
        <v>1</v>
      </c>
      <c r="B21" s="1" t="s">
        <v>9</v>
      </c>
      <c r="C21" s="1">
        <v>0</v>
      </c>
      <c r="D21" s="77">
        <f t="shared" si="0"/>
        <v>1</v>
      </c>
      <c r="E21" s="56" t="s">
        <v>16</v>
      </c>
      <c r="F21" s="53"/>
      <c r="H21" s="82"/>
      <c r="I21" s="82"/>
      <c r="J21" s="82"/>
      <c r="K21" s="82"/>
      <c r="L21" s="82"/>
    </row>
    <row r="22" spans="1:19" x14ac:dyDescent="0.25">
      <c r="H22" s="72"/>
      <c r="I22" s="53"/>
      <c r="J22" s="53"/>
      <c r="K22" s="55"/>
      <c r="L22" s="72"/>
      <c r="M22" s="54"/>
      <c r="N22" s="55"/>
      <c r="O22" s="55"/>
      <c r="P22" s="55"/>
      <c r="Q22" s="81"/>
      <c r="R22" s="55"/>
      <c r="S22" s="82"/>
    </row>
    <row r="23" spans="1:19" x14ac:dyDescent="0.25">
      <c r="A23" s="63" t="s">
        <v>28</v>
      </c>
      <c r="H23" s="72"/>
      <c r="I23" s="53"/>
      <c r="J23" s="53"/>
      <c r="K23" s="55"/>
      <c r="L23" s="72"/>
      <c r="M23" s="54"/>
      <c r="N23" s="55"/>
      <c r="O23" s="55"/>
      <c r="P23" s="83"/>
      <c r="Q23" s="81"/>
      <c r="R23" s="55"/>
      <c r="S23" s="82"/>
    </row>
    <row r="24" spans="1:19" x14ac:dyDescent="0.25">
      <c r="A24" s="73" t="s">
        <v>71</v>
      </c>
      <c r="B24" s="366" t="s">
        <v>153</v>
      </c>
      <c r="C24" s="366"/>
      <c r="D24" s="366"/>
      <c r="E24" s="366"/>
      <c r="G24" s="87"/>
      <c r="H24" s="82"/>
      <c r="N24" s="82"/>
      <c r="O24" s="82"/>
      <c r="P24" s="82"/>
      <c r="Q24" s="82"/>
      <c r="R24" s="82"/>
      <c r="S24" s="82"/>
    </row>
    <row r="25" spans="1:19" x14ac:dyDescent="0.25">
      <c r="A25" s="74" t="s">
        <v>14</v>
      </c>
      <c r="B25" s="367" t="s">
        <v>151</v>
      </c>
      <c r="C25" s="367"/>
      <c r="D25" s="367"/>
      <c r="E25" s="367"/>
      <c r="G25" s="87"/>
      <c r="H25" s="82"/>
    </row>
    <row r="26" spans="1:19" x14ac:dyDescent="0.25">
      <c r="A26" s="75" t="s">
        <v>15</v>
      </c>
      <c r="B26" s="367" t="s">
        <v>152</v>
      </c>
      <c r="C26" s="367"/>
      <c r="D26" s="367"/>
      <c r="E26" s="367"/>
      <c r="G26" s="87"/>
      <c r="H26" s="87"/>
    </row>
    <row r="27" spans="1:19" x14ac:dyDescent="0.25">
      <c r="A27" s="76" t="s">
        <v>16</v>
      </c>
      <c r="B27" s="367" t="s">
        <v>33</v>
      </c>
      <c r="C27" s="367"/>
      <c r="D27" s="367"/>
      <c r="E27" s="367"/>
      <c r="G27" s="87"/>
      <c r="H27" s="87"/>
    </row>
    <row r="28" spans="1:19" x14ac:dyDescent="0.25">
      <c r="H28" s="87"/>
    </row>
    <row r="29" spans="1:19" x14ac:dyDescent="0.25">
      <c r="H29" s="82"/>
      <c r="I29" s="82"/>
      <c r="J29" s="82"/>
      <c r="K29" s="82"/>
      <c r="L29" s="82"/>
      <c r="M29" s="82"/>
      <c r="N29" s="82"/>
    </row>
    <row r="30" spans="1:19" x14ac:dyDescent="0.25">
      <c r="A30" s="63" t="s">
        <v>195</v>
      </c>
      <c r="H30" s="82"/>
      <c r="I30" s="82"/>
      <c r="J30" s="82"/>
      <c r="K30" s="82"/>
      <c r="L30" s="82"/>
      <c r="M30" s="82"/>
      <c r="N30" s="82"/>
    </row>
    <row r="31" spans="1:19" ht="25.5" x14ac:dyDescent="0.25">
      <c r="A31" s="48" t="s">
        <v>169</v>
      </c>
      <c r="B31" s="48" t="s">
        <v>65</v>
      </c>
      <c r="C31" s="48" t="s">
        <v>66</v>
      </c>
      <c r="D31" s="48" t="s">
        <v>68</v>
      </c>
      <c r="E31" s="48" t="s">
        <v>67</v>
      </c>
      <c r="F31" s="48" t="s">
        <v>69</v>
      </c>
      <c r="G31" s="48" t="s">
        <v>70</v>
      </c>
      <c r="H31" s="118"/>
    </row>
    <row r="32" spans="1:19" x14ac:dyDescent="0.25">
      <c r="A32" s="78" t="s">
        <v>155</v>
      </c>
      <c r="B32" s="1">
        <v>1</v>
      </c>
      <c r="C32" s="1"/>
      <c r="D32" s="1"/>
      <c r="E32" s="1"/>
      <c r="F32" s="1"/>
      <c r="G32" s="1"/>
    </row>
    <row r="33" spans="1:8" x14ac:dyDescent="0.25">
      <c r="A33" s="78" t="s">
        <v>156</v>
      </c>
      <c r="B33" s="1">
        <v>2</v>
      </c>
      <c r="C33" s="1"/>
      <c r="D33" s="1"/>
      <c r="E33" s="1"/>
      <c r="F33" s="1"/>
      <c r="G33" s="1"/>
      <c r="H33" s="117"/>
    </row>
    <row r="34" spans="1:8" x14ac:dyDescent="0.25">
      <c r="A34" s="78" t="s">
        <v>157</v>
      </c>
      <c r="B34" s="1">
        <v>2.5</v>
      </c>
      <c r="C34" s="1"/>
      <c r="D34" s="1"/>
      <c r="E34" s="1"/>
      <c r="F34" s="1"/>
      <c r="G34" s="1"/>
      <c r="H34" s="117"/>
    </row>
    <row r="35" spans="1:8" x14ac:dyDescent="0.25">
      <c r="A35" s="78" t="s">
        <v>158</v>
      </c>
      <c r="B35" s="1">
        <v>3</v>
      </c>
      <c r="C35" s="1"/>
      <c r="D35" s="1"/>
      <c r="E35" s="1"/>
      <c r="F35" s="1"/>
      <c r="G35" s="1"/>
      <c r="H35" s="117"/>
    </row>
    <row r="36" spans="1:8" x14ac:dyDescent="0.25">
      <c r="A36" s="78" t="s">
        <v>159</v>
      </c>
      <c r="B36" s="1"/>
      <c r="C36" s="1">
        <v>1</v>
      </c>
      <c r="D36" s="1"/>
      <c r="E36" s="1"/>
      <c r="F36" s="1"/>
      <c r="G36" s="1"/>
      <c r="H36" s="117"/>
    </row>
    <row r="37" spans="1:8" x14ac:dyDescent="0.25">
      <c r="A37" s="78" t="s">
        <v>199</v>
      </c>
      <c r="B37" s="1"/>
      <c r="C37" s="1">
        <v>2</v>
      </c>
      <c r="D37" s="1"/>
      <c r="E37" s="1"/>
      <c r="F37" s="1"/>
      <c r="G37" s="1"/>
      <c r="H37" s="117"/>
    </row>
    <row r="38" spans="1:8" x14ac:dyDescent="0.25">
      <c r="A38" s="78" t="s">
        <v>160</v>
      </c>
      <c r="B38" s="1"/>
      <c r="C38" s="1">
        <v>3</v>
      </c>
      <c r="D38" s="1"/>
      <c r="E38" s="1"/>
      <c r="F38" s="1"/>
      <c r="G38" s="1"/>
      <c r="H38" s="117"/>
    </row>
    <row r="39" spans="1:8" x14ac:dyDescent="0.25">
      <c r="A39" s="78" t="s">
        <v>161</v>
      </c>
      <c r="B39" s="1"/>
      <c r="C39" s="1"/>
      <c r="D39" s="1">
        <v>1</v>
      </c>
      <c r="E39" s="1"/>
      <c r="F39" s="1"/>
      <c r="G39" s="1"/>
      <c r="H39" s="117"/>
    </row>
    <row r="40" spans="1:8" x14ac:dyDescent="0.25">
      <c r="A40" s="78" t="s">
        <v>162</v>
      </c>
      <c r="B40" s="1"/>
      <c r="C40" s="1"/>
      <c r="D40" s="1">
        <v>3</v>
      </c>
      <c r="E40" s="1"/>
      <c r="F40" s="1"/>
      <c r="G40" s="1"/>
      <c r="H40" s="117"/>
    </row>
    <row r="41" spans="1:8" x14ac:dyDescent="0.25">
      <c r="A41" s="78" t="s">
        <v>163</v>
      </c>
      <c r="B41" s="1"/>
      <c r="C41" s="1"/>
      <c r="D41" s="1"/>
      <c r="E41" s="1">
        <v>1</v>
      </c>
      <c r="F41" s="1"/>
      <c r="G41" s="1"/>
      <c r="H41" s="117"/>
    </row>
    <row r="42" spans="1:8" x14ac:dyDescent="0.25">
      <c r="A42" s="78" t="s">
        <v>164</v>
      </c>
      <c r="B42" s="1"/>
      <c r="C42" s="1"/>
      <c r="D42" s="1"/>
      <c r="E42" s="1">
        <v>3</v>
      </c>
      <c r="F42" s="1"/>
      <c r="G42" s="1"/>
      <c r="H42" s="117"/>
    </row>
    <row r="43" spans="1:8" x14ac:dyDescent="0.25">
      <c r="A43" s="78" t="s">
        <v>165</v>
      </c>
      <c r="B43" s="1"/>
      <c r="C43" s="1"/>
      <c r="D43" s="1"/>
      <c r="E43" s="1"/>
      <c r="F43" s="1">
        <v>1</v>
      </c>
      <c r="G43" s="1"/>
      <c r="H43" s="117"/>
    </row>
    <row r="44" spans="1:8" x14ac:dyDescent="0.25">
      <c r="A44" s="78" t="s">
        <v>166</v>
      </c>
      <c r="B44" s="1"/>
      <c r="C44" s="1"/>
      <c r="D44" s="1"/>
      <c r="E44" s="1"/>
      <c r="F44" s="1">
        <v>3</v>
      </c>
      <c r="G44" s="1"/>
      <c r="H44" s="117"/>
    </row>
    <row r="45" spans="1:8" x14ac:dyDescent="0.25">
      <c r="A45" s="78" t="s">
        <v>167</v>
      </c>
      <c r="B45" s="1"/>
      <c r="C45" s="1"/>
      <c r="D45" s="1"/>
      <c r="E45" s="1"/>
      <c r="F45" s="1"/>
      <c r="G45" s="1">
        <v>1</v>
      </c>
      <c r="H45" s="117"/>
    </row>
    <row r="46" spans="1:8" x14ac:dyDescent="0.25">
      <c r="A46" s="78" t="s">
        <v>168</v>
      </c>
      <c r="B46" s="1"/>
      <c r="C46" s="1"/>
      <c r="D46" s="1"/>
      <c r="E46" s="1"/>
      <c r="F46" s="1"/>
      <c r="G46" s="1">
        <v>3</v>
      </c>
      <c r="H46" s="117"/>
    </row>
    <row r="47" spans="1:8" x14ac:dyDescent="0.25">
      <c r="A47" s="72"/>
      <c r="B47" s="53"/>
      <c r="C47" s="53"/>
      <c r="D47" s="53"/>
      <c r="E47" s="53"/>
      <c r="F47" s="53"/>
      <c r="G47" s="53"/>
      <c r="H47" s="117"/>
    </row>
    <row r="48" spans="1:8" x14ac:dyDescent="0.25">
      <c r="A48" s="63" t="s">
        <v>28</v>
      </c>
      <c r="F48" s="53"/>
      <c r="G48" s="53"/>
      <c r="H48" s="117"/>
    </row>
    <row r="49" spans="1:8" x14ac:dyDescent="0.25">
      <c r="A49" s="125" t="s">
        <v>158</v>
      </c>
      <c r="B49" s="348" t="s">
        <v>170</v>
      </c>
      <c r="C49" s="349"/>
      <c r="D49" s="349"/>
      <c r="E49" s="350"/>
      <c r="F49" s="53"/>
      <c r="G49" s="53"/>
      <c r="H49" s="117"/>
    </row>
    <row r="50" spans="1:8" x14ac:dyDescent="0.25">
      <c r="A50" s="78" t="s">
        <v>179</v>
      </c>
      <c r="B50" s="351" t="s">
        <v>172</v>
      </c>
      <c r="C50" s="351"/>
      <c r="D50" s="351"/>
      <c r="E50" s="351"/>
      <c r="F50" s="53"/>
      <c r="G50" s="53"/>
      <c r="H50" s="117"/>
    </row>
    <row r="51" spans="1:8" x14ac:dyDescent="0.25">
      <c r="A51" s="78" t="s">
        <v>171</v>
      </c>
      <c r="B51" s="347" t="s">
        <v>173</v>
      </c>
      <c r="C51" s="347"/>
      <c r="D51" s="347"/>
      <c r="E51" s="347"/>
      <c r="F51" s="53"/>
      <c r="G51" s="53"/>
      <c r="H51" s="117"/>
    </row>
    <row r="52" spans="1:8" x14ac:dyDescent="0.25">
      <c r="A52" s="78" t="s">
        <v>180</v>
      </c>
      <c r="B52" s="352" t="s">
        <v>174</v>
      </c>
      <c r="C52" s="352"/>
      <c r="D52" s="352"/>
      <c r="E52" s="352"/>
      <c r="F52" s="53"/>
      <c r="G52" s="53"/>
      <c r="H52" s="117"/>
    </row>
    <row r="53" spans="1:8" x14ac:dyDescent="0.25">
      <c r="A53" s="82"/>
      <c r="B53" s="121"/>
      <c r="C53" s="121"/>
      <c r="D53" s="121"/>
      <c r="E53" s="121"/>
      <c r="F53" s="53"/>
      <c r="G53" s="53"/>
      <c r="H53" s="117"/>
    </row>
    <row r="54" spans="1:8" x14ac:dyDescent="0.25">
      <c r="A54" s="60" t="s">
        <v>34</v>
      </c>
      <c r="G54" s="53"/>
      <c r="H54" s="117"/>
    </row>
    <row r="55" spans="1:8" x14ac:dyDescent="0.25">
      <c r="C55" s="361" t="s">
        <v>132</v>
      </c>
      <c r="D55" s="361"/>
      <c r="E55" s="361"/>
      <c r="F55" s="361"/>
      <c r="G55" s="53"/>
      <c r="H55" s="117"/>
    </row>
    <row r="56" spans="1:8" x14ac:dyDescent="0.25">
      <c r="A56" s="353" t="s">
        <v>130</v>
      </c>
      <c r="B56" s="354"/>
      <c r="C56" s="122" t="s">
        <v>6</v>
      </c>
      <c r="D56" s="122" t="s">
        <v>20</v>
      </c>
      <c r="E56" s="122" t="s">
        <v>7</v>
      </c>
      <c r="F56" s="122" t="s">
        <v>158</v>
      </c>
      <c r="G56" s="53"/>
      <c r="H56" s="117"/>
    </row>
    <row r="57" spans="1:8" x14ac:dyDescent="0.25">
      <c r="A57" s="355"/>
      <c r="B57" s="356"/>
      <c r="C57" s="122">
        <v>1</v>
      </c>
      <c r="D57" s="122">
        <v>2</v>
      </c>
      <c r="E57" s="122">
        <v>3</v>
      </c>
      <c r="F57" s="122">
        <v>3</v>
      </c>
      <c r="G57" s="53"/>
      <c r="H57" s="117"/>
    </row>
    <row r="58" spans="1:8" x14ac:dyDescent="0.25">
      <c r="A58" s="71" t="s">
        <v>72</v>
      </c>
      <c r="B58" s="115">
        <v>6</v>
      </c>
      <c r="C58" s="88" t="s">
        <v>131</v>
      </c>
      <c r="D58" s="88" t="s">
        <v>131</v>
      </c>
      <c r="E58" s="88" t="s">
        <v>131</v>
      </c>
      <c r="F58" s="88" t="s">
        <v>131</v>
      </c>
      <c r="G58" s="53"/>
      <c r="H58" s="117"/>
    </row>
    <row r="59" spans="1:8" x14ac:dyDescent="0.25">
      <c r="A59" s="71" t="s">
        <v>72</v>
      </c>
      <c r="B59" s="115">
        <v>5</v>
      </c>
      <c r="C59" s="88" t="s">
        <v>131</v>
      </c>
      <c r="D59" s="88" t="s">
        <v>131</v>
      </c>
      <c r="E59" s="88" t="s">
        <v>131</v>
      </c>
      <c r="F59" s="88" t="s">
        <v>131</v>
      </c>
      <c r="G59" s="53"/>
      <c r="H59" s="117"/>
    </row>
    <row r="60" spans="1:8" x14ac:dyDescent="0.25">
      <c r="A60" s="78" t="s">
        <v>72</v>
      </c>
      <c r="B60" s="115">
        <v>4</v>
      </c>
      <c r="C60" s="88" t="s">
        <v>131</v>
      </c>
      <c r="D60" s="88" t="s">
        <v>131</v>
      </c>
      <c r="E60" s="88" t="s">
        <v>131</v>
      </c>
      <c r="F60" s="88" t="s">
        <v>131</v>
      </c>
      <c r="G60" s="53"/>
      <c r="H60" s="117"/>
    </row>
    <row r="61" spans="1:8" x14ac:dyDescent="0.25">
      <c r="A61" s="71" t="s">
        <v>3</v>
      </c>
      <c r="B61" s="115">
        <v>3</v>
      </c>
      <c r="C61" s="56">
        <f>B61*$C$57</f>
        <v>3</v>
      </c>
      <c r="D61" s="88">
        <f>B61*$D$57</f>
        <v>6</v>
      </c>
      <c r="E61" s="88">
        <f>B61*$E$57</f>
        <v>9</v>
      </c>
      <c r="F61" s="88">
        <f>B61*F57</f>
        <v>9</v>
      </c>
      <c r="G61" s="53"/>
      <c r="H61" s="117"/>
    </row>
    <row r="62" spans="1:8" x14ac:dyDescent="0.25">
      <c r="A62" s="79" t="s">
        <v>4</v>
      </c>
      <c r="B62" s="115">
        <v>2</v>
      </c>
      <c r="C62" s="56">
        <f>B62*$C$57</f>
        <v>2</v>
      </c>
      <c r="D62" s="113">
        <f>B62*$D$57</f>
        <v>4</v>
      </c>
      <c r="E62" s="88">
        <f>B62*$E$57</f>
        <v>6</v>
      </c>
      <c r="F62" s="88">
        <f>F57*B62</f>
        <v>6</v>
      </c>
      <c r="G62" s="53"/>
      <c r="H62" s="117"/>
    </row>
    <row r="63" spans="1:8" x14ac:dyDescent="0.25">
      <c r="A63" s="71" t="s">
        <v>5</v>
      </c>
      <c r="B63" s="115">
        <v>1</v>
      </c>
      <c r="C63" s="56">
        <f>B63*$C$57</f>
        <v>1</v>
      </c>
      <c r="D63" s="56">
        <f>B63*$D$57</f>
        <v>2</v>
      </c>
      <c r="E63" s="56">
        <f>B63*$E$57</f>
        <v>3</v>
      </c>
      <c r="F63" s="56">
        <f>F57*B63</f>
        <v>3</v>
      </c>
      <c r="G63" s="53"/>
      <c r="H63" s="117"/>
    </row>
    <row r="64" spans="1:8" x14ac:dyDescent="0.25">
      <c r="G64" s="53"/>
      <c r="H64" s="117"/>
    </row>
    <row r="65" spans="1:8" x14ac:dyDescent="0.25">
      <c r="A65" s="63" t="s">
        <v>28</v>
      </c>
      <c r="G65" s="53"/>
      <c r="H65" s="117"/>
    </row>
    <row r="66" spans="1:8" x14ac:dyDescent="0.25">
      <c r="A66" s="116" t="s">
        <v>131</v>
      </c>
      <c r="B66" s="348" t="s">
        <v>154</v>
      </c>
      <c r="C66" s="349"/>
      <c r="D66" s="349"/>
      <c r="E66" s="350"/>
      <c r="G66" s="53"/>
      <c r="H66" s="117"/>
    </row>
    <row r="67" spans="1:8" x14ac:dyDescent="0.25">
      <c r="A67" s="78" t="s">
        <v>14</v>
      </c>
      <c r="B67" s="351" t="s">
        <v>176</v>
      </c>
      <c r="C67" s="351"/>
      <c r="D67" s="351"/>
      <c r="E67" s="351"/>
      <c r="G67" s="53"/>
      <c r="H67" s="117"/>
    </row>
    <row r="68" spans="1:8" ht="31.5" customHeight="1" x14ac:dyDescent="0.25">
      <c r="A68" s="78" t="s">
        <v>15</v>
      </c>
      <c r="B68" s="363" t="s">
        <v>177</v>
      </c>
      <c r="C68" s="364"/>
      <c r="D68" s="364"/>
      <c r="E68" s="365"/>
      <c r="G68" s="53"/>
      <c r="H68" s="117"/>
    </row>
    <row r="69" spans="1:8" x14ac:dyDescent="0.25">
      <c r="A69" s="78" t="s">
        <v>16</v>
      </c>
      <c r="B69" s="352" t="s">
        <v>97</v>
      </c>
      <c r="C69" s="352"/>
      <c r="D69" s="352"/>
      <c r="E69" s="352"/>
      <c r="G69" s="53"/>
      <c r="H69" s="117"/>
    </row>
    <row r="70" spans="1:8" x14ac:dyDescent="0.25">
      <c r="A70" s="82"/>
      <c r="B70" s="121"/>
      <c r="C70" s="121"/>
      <c r="D70" s="121"/>
      <c r="E70" s="121"/>
      <c r="F70" s="53"/>
      <c r="G70" s="53"/>
      <c r="H70" s="117"/>
    </row>
    <row r="71" spans="1:8" ht="15.75" thickBot="1" x14ac:dyDescent="0.3">
      <c r="A71" s="63" t="s">
        <v>196</v>
      </c>
    </row>
    <row r="72" spans="1:8" ht="76.5" x14ac:dyDescent="0.25">
      <c r="A72" s="120" t="s">
        <v>169</v>
      </c>
      <c r="B72" s="120" t="s">
        <v>73</v>
      </c>
      <c r="C72" s="120" t="s">
        <v>138</v>
      </c>
      <c r="D72" s="124" t="s">
        <v>92</v>
      </c>
      <c r="F72" s="118"/>
    </row>
    <row r="73" spans="1:8" x14ac:dyDescent="0.25">
      <c r="A73" s="127" t="s">
        <v>163</v>
      </c>
      <c r="B73" s="1">
        <v>1</v>
      </c>
      <c r="C73" s="78"/>
      <c r="D73" s="78"/>
    </row>
    <row r="74" spans="1:8" x14ac:dyDescent="0.25">
      <c r="A74" s="127" t="s">
        <v>156</v>
      </c>
      <c r="B74" s="1">
        <v>2</v>
      </c>
      <c r="C74" s="78"/>
      <c r="D74" s="78"/>
    </row>
    <row r="75" spans="1:8" x14ac:dyDescent="0.25">
      <c r="A75" s="127" t="s">
        <v>164</v>
      </c>
      <c r="B75" s="1">
        <v>3</v>
      </c>
      <c r="C75" s="78"/>
      <c r="D75" s="78"/>
    </row>
    <row r="76" spans="1:8" x14ac:dyDescent="0.25">
      <c r="A76" s="123" t="s">
        <v>134</v>
      </c>
      <c r="B76" s="78"/>
      <c r="C76" s="1">
        <v>0</v>
      </c>
      <c r="D76" s="1"/>
    </row>
    <row r="77" spans="1:8" ht="24" x14ac:dyDescent="0.25">
      <c r="A77" s="123" t="s">
        <v>136</v>
      </c>
      <c r="B77" s="78"/>
      <c r="C77" s="1">
        <v>2</v>
      </c>
      <c r="D77" s="1"/>
    </row>
    <row r="78" spans="1:8" ht="24" x14ac:dyDescent="0.25">
      <c r="A78" s="123" t="s">
        <v>137</v>
      </c>
      <c r="B78" s="78"/>
      <c r="C78" s="1">
        <v>3</v>
      </c>
      <c r="D78" s="1"/>
    </row>
    <row r="79" spans="1:8" x14ac:dyDescent="0.25">
      <c r="A79" s="127" t="s">
        <v>9</v>
      </c>
      <c r="B79" s="78"/>
      <c r="C79" s="1"/>
      <c r="D79" s="1">
        <v>1</v>
      </c>
    </row>
    <row r="80" spans="1:8" x14ac:dyDescent="0.25">
      <c r="A80" s="78" t="s">
        <v>8</v>
      </c>
      <c r="B80" s="78"/>
      <c r="C80" s="1"/>
      <c r="D80" s="1">
        <v>3</v>
      </c>
    </row>
    <row r="82" spans="1:5" x14ac:dyDescent="0.25">
      <c r="A82" s="63" t="s">
        <v>28</v>
      </c>
    </row>
    <row r="83" spans="1:5" x14ac:dyDescent="0.25">
      <c r="A83" s="125" t="s">
        <v>158</v>
      </c>
      <c r="B83" s="348" t="s">
        <v>170</v>
      </c>
      <c r="C83" s="349"/>
      <c r="D83" s="349"/>
      <c r="E83" s="350"/>
    </row>
    <row r="84" spans="1:5" x14ac:dyDescent="0.25">
      <c r="A84" s="78" t="s">
        <v>182</v>
      </c>
      <c r="B84" s="351" t="s">
        <v>172</v>
      </c>
      <c r="C84" s="351"/>
      <c r="D84" s="351"/>
      <c r="E84" s="351"/>
    </row>
    <row r="85" spans="1:5" x14ac:dyDescent="0.25">
      <c r="A85" s="78" t="s">
        <v>175</v>
      </c>
      <c r="B85" s="347" t="s">
        <v>173</v>
      </c>
      <c r="C85" s="347"/>
      <c r="D85" s="347"/>
      <c r="E85" s="347"/>
    </row>
    <row r="86" spans="1:5" x14ac:dyDescent="0.25">
      <c r="A86" s="78" t="s">
        <v>181</v>
      </c>
      <c r="B86" s="352" t="s">
        <v>174</v>
      </c>
      <c r="C86" s="352"/>
      <c r="D86" s="352"/>
      <c r="E86" s="352"/>
    </row>
    <row r="88" spans="1:5" ht="36.75" customHeight="1" x14ac:dyDescent="0.25">
      <c r="A88" s="357" t="s">
        <v>197</v>
      </c>
      <c r="B88" s="358"/>
      <c r="C88" s="358"/>
      <c r="D88" s="358"/>
      <c r="E88" s="358"/>
    </row>
    <row r="89" spans="1:5" x14ac:dyDescent="0.25">
      <c r="A89" s="63" t="s">
        <v>28</v>
      </c>
    </row>
    <row r="90" spans="1:5" x14ac:dyDescent="0.25">
      <c r="A90" s="133" t="s">
        <v>185</v>
      </c>
      <c r="B90" s="133" t="s">
        <v>186</v>
      </c>
      <c r="C90" s="133" t="s">
        <v>187</v>
      </c>
    </row>
    <row r="91" spans="1:5" x14ac:dyDescent="0.25">
      <c r="A91" s="135" t="s">
        <v>188</v>
      </c>
      <c r="B91" s="139">
        <v>1</v>
      </c>
      <c r="C91" s="140" t="s">
        <v>183</v>
      </c>
    </row>
    <row r="92" spans="1:5" x14ac:dyDescent="0.25">
      <c r="A92" s="135" t="s">
        <v>189</v>
      </c>
      <c r="B92" s="139">
        <v>0.75</v>
      </c>
      <c r="C92" s="140" t="s">
        <v>183</v>
      </c>
    </row>
    <row r="93" spans="1:5" x14ac:dyDescent="0.25">
      <c r="A93" s="136" t="s">
        <v>190</v>
      </c>
      <c r="B93" s="139">
        <v>0.5</v>
      </c>
      <c r="C93" s="140" t="s">
        <v>175</v>
      </c>
    </row>
    <row r="94" spans="1:5" x14ac:dyDescent="0.25">
      <c r="A94" s="137" t="s">
        <v>191</v>
      </c>
      <c r="B94" s="139">
        <v>0.25</v>
      </c>
      <c r="C94" s="140" t="s">
        <v>184</v>
      </c>
    </row>
    <row r="95" spans="1:5" x14ac:dyDescent="0.25">
      <c r="A95" s="137" t="s">
        <v>192</v>
      </c>
      <c r="B95" s="139">
        <v>0.1</v>
      </c>
      <c r="C95" s="140" t="s">
        <v>184</v>
      </c>
    </row>
    <row r="96" spans="1:5" x14ac:dyDescent="0.25">
      <c r="A96" s="138" t="s">
        <v>193</v>
      </c>
      <c r="B96" s="139">
        <v>0</v>
      </c>
      <c r="C96" s="140" t="s">
        <v>184</v>
      </c>
    </row>
  </sheetData>
  <mergeCells count="22">
    <mergeCell ref="B86:E86"/>
    <mergeCell ref="B84:E84"/>
    <mergeCell ref="B83:E83"/>
    <mergeCell ref="A88:E88"/>
    <mergeCell ref="C3:E3"/>
    <mergeCell ref="C55:F55"/>
    <mergeCell ref="A5:A7"/>
    <mergeCell ref="B67:E67"/>
    <mergeCell ref="B68:E68"/>
    <mergeCell ref="B24:E24"/>
    <mergeCell ref="B25:E25"/>
    <mergeCell ref="B27:E27"/>
    <mergeCell ref="B69:E69"/>
    <mergeCell ref="B66:E66"/>
    <mergeCell ref="D15:E15"/>
    <mergeCell ref="B26:E26"/>
    <mergeCell ref="B85:E85"/>
    <mergeCell ref="B49:E49"/>
    <mergeCell ref="B50:E50"/>
    <mergeCell ref="B51:E51"/>
    <mergeCell ref="B52:E52"/>
    <mergeCell ref="A56:B57"/>
  </mergeCells>
  <dataValidations count="1">
    <dataValidation type="list" allowBlank="1" showInputMessage="1" showErrorMessage="1" sqref="A76:A78" xr:uid="{00000000-0002-0000-0200-000000000000}">
      <formula1>INCORRECCIONES</formula1>
    </dataValidation>
  </dataValidations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R23"/>
  <sheetViews>
    <sheetView view="pageBreakPreview" topLeftCell="C1" zoomScale="110" zoomScaleNormal="100" zoomScaleSheetLayoutView="110" workbookViewId="0">
      <selection activeCell="M22" sqref="M22"/>
    </sheetView>
  </sheetViews>
  <sheetFormatPr baseColWidth="10" defaultRowHeight="15" x14ac:dyDescent="0.25"/>
  <cols>
    <col min="1" max="1" width="9.85546875" style="16" bestFit="1" customWidth="1"/>
    <col min="2" max="2" width="11.42578125" style="16"/>
    <col min="3" max="3" width="14.42578125" style="16" customWidth="1"/>
    <col min="4" max="4" width="11.42578125" style="16"/>
    <col min="5" max="5" width="18.7109375" style="16" bestFit="1" customWidth="1"/>
    <col min="6" max="6" width="24.7109375" style="16" customWidth="1"/>
    <col min="7" max="7" width="17.5703125" style="16" bestFit="1" customWidth="1"/>
    <col min="8" max="8" width="18.85546875" style="16" customWidth="1"/>
    <col min="9" max="9" width="11.42578125" style="16"/>
    <col min="10" max="10" width="14.42578125" style="16" customWidth="1"/>
    <col min="11" max="11" width="18" style="16" customWidth="1"/>
    <col min="12" max="12" width="17.140625" style="16" bestFit="1" customWidth="1"/>
    <col min="13" max="13" width="33.28515625" style="16" customWidth="1"/>
    <col min="14" max="15" width="11.42578125" style="16"/>
    <col min="16" max="16" width="30.42578125" style="16" bestFit="1" customWidth="1"/>
    <col min="17" max="16384" width="11.42578125" style="16"/>
  </cols>
  <sheetData>
    <row r="1" spans="2:11" x14ac:dyDescent="0.25">
      <c r="B1" s="74" t="s">
        <v>43</v>
      </c>
      <c r="E1" s="74" t="s">
        <v>19</v>
      </c>
    </row>
    <row r="2" spans="2:11" x14ac:dyDescent="0.25">
      <c r="B2" s="9" t="s">
        <v>6</v>
      </c>
      <c r="E2" s="16" t="s">
        <v>115</v>
      </c>
      <c r="G2" s="74" t="s">
        <v>62</v>
      </c>
    </row>
    <row r="3" spans="2:11" x14ac:dyDescent="0.25">
      <c r="B3" s="9" t="s">
        <v>20</v>
      </c>
      <c r="E3" s="16" t="s">
        <v>116</v>
      </c>
      <c r="G3" s="16" t="s">
        <v>119</v>
      </c>
    </row>
    <row r="4" spans="2:11" x14ac:dyDescent="0.25">
      <c r="B4" s="9" t="s">
        <v>7</v>
      </c>
      <c r="G4" s="16" t="s">
        <v>20</v>
      </c>
    </row>
    <row r="5" spans="2:11" x14ac:dyDescent="0.25">
      <c r="B5" s="15" t="s">
        <v>10</v>
      </c>
      <c r="C5" s="74" t="s">
        <v>41</v>
      </c>
      <c r="G5" s="16" t="s">
        <v>120</v>
      </c>
    </row>
    <row r="6" spans="2:11" x14ac:dyDescent="0.25">
      <c r="C6" s="9" t="s">
        <v>112</v>
      </c>
    </row>
    <row r="7" spans="2:11" s="128" customFormat="1" x14ac:dyDescent="0.25">
      <c r="C7" s="119" t="s">
        <v>113</v>
      </c>
      <c r="K7" s="129" t="s">
        <v>44</v>
      </c>
    </row>
    <row r="8" spans="2:11" x14ac:dyDescent="0.25">
      <c r="C8" s="9" t="s">
        <v>114</v>
      </c>
      <c r="E8" s="74" t="s">
        <v>42</v>
      </c>
      <c r="K8" s="10" t="s">
        <v>121</v>
      </c>
    </row>
    <row r="9" spans="2:11" x14ac:dyDescent="0.25">
      <c r="E9" s="9" t="s">
        <v>117</v>
      </c>
      <c r="G9" s="74" t="s">
        <v>18</v>
      </c>
      <c r="I9" s="74" t="s">
        <v>19</v>
      </c>
      <c r="K9" s="10" t="s">
        <v>122</v>
      </c>
    </row>
    <row r="10" spans="2:11" x14ac:dyDescent="0.25">
      <c r="E10" s="9" t="s">
        <v>118</v>
      </c>
      <c r="G10" s="9" t="s">
        <v>23</v>
      </c>
      <c r="I10" s="9" t="s">
        <v>23</v>
      </c>
    </row>
    <row r="11" spans="2:11" x14ac:dyDescent="0.25">
      <c r="G11" s="9" t="s">
        <v>24</v>
      </c>
      <c r="I11" s="9" t="s">
        <v>24</v>
      </c>
      <c r="K11" s="74" t="s">
        <v>61</v>
      </c>
    </row>
    <row r="12" spans="2:11" x14ac:dyDescent="0.25">
      <c r="K12" s="16" t="s">
        <v>119</v>
      </c>
    </row>
    <row r="13" spans="2:11" x14ac:dyDescent="0.25">
      <c r="K13" s="16" t="s">
        <v>120</v>
      </c>
    </row>
    <row r="14" spans="2:11" x14ac:dyDescent="0.25">
      <c r="C14" s="74" t="s">
        <v>45</v>
      </c>
    </row>
    <row r="15" spans="2:11" x14ac:dyDescent="0.25">
      <c r="C15" s="13" t="s">
        <v>21</v>
      </c>
      <c r="F15" s="13" t="s">
        <v>46</v>
      </c>
      <c r="G15" s="13" t="s">
        <v>47</v>
      </c>
      <c r="H15" s="13" t="s">
        <v>48</v>
      </c>
    </row>
    <row r="16" spans="2:11" x14ac:dyDescent="0.25">
      <c r="C16" s="14" t="s">
        <v>20</v>
      </c>
      <c r="F16" s="3">
        <v>1</v>
      </c>
      <c r="G16" s="3">
        <v>1</v>
      </c>
      <c r="H16" s="3">
        <v>1</v>
      </c>
    </row>
    <row r="17" spans="3:18" x14ac:dyDescent="0.25">
      <c r="C17" s="14" t="s">
        <v>22</v>
      </c>
      <c r="F17" s="3">
        <v>2</v>
      </c>
      <c r="G17" s="3">
        <v>2</v>
      </c>
      <c r="H17" s="3">
        <v>2</v>
      </c>
    </row>
    <row r="18" spans="3:18" x14ac:dyDescent="0.25">
      <c r="F18" s="3">
        <v>3</v>
      </c>
      <c r="G18" s="3">
        <v>3</v>
      </c>
      <c r="H18" s="3">
        <v>3</v>
      </c>
      <c r="P18" s="74" t="s">
        <v>63</v>
      </c>
    </row>
    <row r="19" spans="3:18" x14ac:dyDescent="0.25">
      <c r="L19" s="74" t="s">
        <v>135</v>
      </c>
      <c r="Q19" s="130" t="s">
        <v>24</v>
      </c>
      <c r="R19" s="3">
        <v>1</v>
      </c>
    </row>
    <row r="20" spans="3:18" x14ac:dyDescent="0.25">
      <c r="M20" s="131" t="s">
        <v>134</v>
      </c>
      <c r="N20" s="3">
        <v>0</v>
      </c>
      <c r="Q20" s="130" t="s">
        <v>23</v>
      </c>
      <c r="R20" s="3">
        <v>3</v>
      </c>
    </row>
    <row r="21" spans="3:18" x14ac:dyDescent="0.25">
      <c r="M21" s="131" t="s">
        <v>136</v>
      </c>
      <c r="N21" s="3">
        <v>2</v>
      </c>
      <c r="Q21" s="130"/>
      <c r="R21" s="3"/>
    </row>
    <row r="22" spans="3:18" ht="22.5" customHeight="1" x14ac:dyDescent="0.25">
      <c r="M22" s="131" t="s">
        <v>137</v>
      </c>
      <c r="N22" s="3">
        <v>3</v>
      </c>
    </row>
    <row r="23" spans="3:18" s="132" customFormat="1" x14ac:dyDescent="0.25"/>
  </sheetData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42"/>
  <sheetViews>
    <sheetView zoomScale="110" zoomScaleNormal="110" workbookViewId="0">
      <selection activeCell="C2" sqref="C2:C16"/>
    </sheetView>
  </sheetViews>
  <sheetFormatPr baseColWidth="10" defaultRowHeight="15" x14ac:dyDescent="0.25"/>
  <cols>
    <col min="1" max="1" width="43.28515625" style="16" customWidth="1"/>
    <col min="2" max="2" width="5.5703125" style="16" customWidth="1"/>
    <col min="3" max="3" width="61.85546875" style="16" customWidth="1"/>
    <col min="4" max="4" width="7.28515625" style="16" customWidth="1"/>
    <col min="5" max="5" width="73.5703125" style="16" customWidth="1"/>
    <col min="6" max="6" width="26.7109375" style="16" bestFit="1" customWidth="1"/>
    <col min="7" max="7" width="11.42578125" style="16"/>
    <col min="8" max="8" width="38.5703125" style="16" customWidth="1"/>
    <col min="9" max="9" width="17" style="16" customWidth="1"/>
    <col min="10" max="10" width="34" style="16" customWidth="1"/>
    <col min="11" max="16384" width="11.42578125" style="16"/>
  </cols>
  <sheetData>
    <row r="1" spans="1:9" x14ac:dyDescent="0.25">
      <c r="A1" s="63" t="s">
        <v>12</v>
      </c>
      <c r="B1" s="63"/>
      <c r="C1" s="249" t="s">
        <v>74</v>
      </c>
      <c r="D1" s="63"/>
      <c r="E1" s="249" t="s">
        <v>13</v>
      </c>
      <c r="F1" s="63" t="s">
        <v>17</v>
      </c>
      <c r="I1" s="16" t="s">
        <v>124</v>
      </c>
    </row>
    <row r="2" spans="1:9" x14ac:dyDescent="0.25">
      <c r="A2" s="93" t="s">
        <v>208</v>
      </c>
      <c r="B2" s="63"/>
      <c r="C2" s="16" t="s">
        <v>75</v>
      </c>
      <c r="D2" s="63"/>
      <c r="E2" s="63" t="s">
        <v>60</v>
      </c>
      <c r="F2" s="2" t="s">
        <v>14</v>
      </c>
    </row>
    <row r="3" spans="1:9" x14ac:dyDescent="0.25">
      <c r="A3" s="93" t="s">
        <v>209</v>
      </c>
      <c r="B3" s="63"/>
      <c r="C3" s="16" t="s">
        <v>49</v>
      </c>
      <c r="E3" s="63" t="s">
        <v>56</v>
      </c>
      <c r="F3" s="16" t="s">
        <v>15</v>
      </c>
      <c r="I3" s="16" t="s">
        <v>124</v>
      </c>
    </row>
    <row r="4" spans="1:9" x14ac:dyDescent="0.25">
      <c r="C4" s="16" t="s">
        <v>50</v>
      </c>
      <c r="E4" s="16" t="s">
        <v>78</v>
      </c>
      <c r="F4" s="16" t="s">
        <v>16</v>
      </c>
      <c r="I4" s="16" t="s">
        <v>124</v>
      </c>
    </row>
    <row r="5" spans="1:9" x14ac:dyDescent="0.25">
      <c r="C5" s="16" t="s">
        <v>51</v>
      </c>
      <c r="E5" s="16" t="s">
        <v>79</v>
      </c>
    </row>
    <row r="6" spans="1:9" ht="15" customHeight="1" x14ac:dyDescent="0.25">
      <c r="C6" s="16" t="s">
        <v>52</v>
      </c>
      <c r="E6" s="16" t="s">
        <v>80</v>
      </c>
      <c r="I6" s="94" t="s">
        <v>110</v>
      </c>
    </row>
    <row r="7" spans="1:9" x14ac:dyDescent="0.25">
      <c r="C7" s="95" t="s">
        <v>53</v>
      </c>
      <c r="E7" s="16" t="s">
        <v>81</v>
      </c>
      <c r="I7" s="16" t="s">
        <v>107</v>
      </c>
    </row>
    <row r="8" spans="1:9" ht="19.5" customHeight="1" x14ac:dyDescent="0.25">
      <c r="C8" s="16" t="s">
        <v>54</v>
      </c>
      <c r="E8" s="16" t="s">
        <v>82</v>
      </c>
      <c r="I8" s="16" t="s">
        <v>108</v>
      </c>
    </row>
    <row r="9" spans="1:9" x14ac:dyDescent="0.25">
      <c r="C9" s="16" t="s">
        <v>126</v>
      </c>
      <c r="E9" s="16" t="s">
        <v>83</v>
      </c>
      <c r="I9" s="16" t="s">
        <v>109</v>
      </c>
    </row>
    <row r="10" spans="1:9" ht="18.75" customHeight="1" x14ac:dyDescent="0.25">
      <c r="C10" s="16" t="s">
        <v>127</v>
      </c>
      <c r="E10" s="16" t="s">
        <v>84</v>
      </c>
      <c r="F10" s="141"/>
    </row>
    <row r="11" spans="1:9" ht="18.75" customHeight="1" x14ac:dyDescent="0.25">
      <c r="C11" s="96" t="s">
        <v>57</v>
      </c>
      <c r="E11" s="16" t="s">
        <v>85</v>
      </c>
    </row>
    <row r="12" spans="1:9" ht="18.75" customHeight="1" x14ac:dyDescent="0.25">
      <c r="C12" s="96" t="s">
        <v>58</v>
      </c>
      <c r="E12" s="16" t="s">
        <v>86</v>
      </c>
    </row>
    <row r="13" spans="1:9" ht="18.75" customHeight="1" x14ac:dyDescent="0.25">
      <c r="C13" s="96" t="s">
        <v>125</v>
      </c>
      <c r="E13" s="16" t="s">
        <v>87</v>
      </c>
    </row>
    <row r="14" spans="1:9" ht="18.75" customHeight="1" x14ac:dyDescent="0.25">
      <c r="C14" s="96" t="s">
        <v>59</v>
      </c>
      <c r="D14" s="63"/>
      <c r="E14" s="16" t="s">
        <v>88</v>
      </c>
    </row>
    <row r="15" spans="1:9" ht="18.75" customHeight="1" x14ac:dyDescent="0.25">
      <c r="C15" s="96" t="s">
        <v>139</v>
      </c>
      <c r="E15" s="16" t="s">
        <v>89</v>
      </c>
    </row>
    <row r="16" spans="1:9" ht="18.75" customHeight="1" x14ac:dyDescent="0.25">
      <c r="C16" s="93" t="s">
        <v>55</v>
      </c>
      <c r="E16" s="16" t="s">
        <v>90</v>
      </c>
    </row>
    <row r="17" spans="1:5" ht="18.75" customHeight="1" x14ac:dyDescent="0.25">
      <c r="E17" s="16" t="s">
        <v>128</v>
      </c>
    </row>
    <row r="18" spans="1:5" ht="18.75" customHeight="1" x14ac:dyDescent="0.25">
      <c r="C18" s="97"/>
      <c r="E18" s="16" t="s">
        <v>238</v>
      </c>
    </row>
    <row r="19" spans="1:5" ht="15" customHeight="1" x14ac:dyDescent="0.25">
      <c r="A19" s="94"/>
      <c r="B19" s="94"/>
      <c r="C19" s="94"/>
      <c r="E19" s="16" t="s">
        <v>129</v>
      </c>
    </row>
    <row r="20" spans="1:5" ht="15" customHeight="1" x14ac:dyDescent="0.25">
      <c r="A20" s="94"/>
      <c r="B20" s="94"/>
      <c r="C20" s="94"/>
      <c r="E20" s="16" t="s">
        <v>239</v>
      </c>
    </row>
    <row r="21" spans="1:5" ht="15" customHeight="1" x14ac:dyDescent="0.25">
      <c r="A21" s="94"/>
      <c r="B21" s="94"/>
      <c r="C21" s="94"/>
      <c r="E21" s="16" t="s">
        <v>239</v>
      </c>
    </row>
    <row r="22" spans="1:5" ht="15" customHeight="1" x14ac:dyDescent="0.25">
      <c r="A22" s="94"/>
      <c r="B22" s="94"/>
      <c r="C22" s="94"/>
      <c r="E22" s="16" t="s">
        <v>239</v>
      </c>
    </row>
    <row r="23" spans="1:5" ht="15.75" customHeight="1" x14ac:dyDescent="0.25">
      <c r="A23" s="98"/>
      <c r="C23" s="99"/>
      <c r="E23" s="16" t="s">
        <v>91</v>
      </c>
    </row>
    <row r="25" spans="1:5" x14ac:dyDescent="0.25">
      <c r="A25" s="98"/>
      <c r="C25" s="100"/>
      <c r="E25" s="92" t="s">
        <v>140</v>
      </c>
    </row>
    <row r="26" spans="1:5" ht="28.5" x14ac:dyDescent="0.25">
      <c r="E26" s="92" t="s">
        <v>141</v>
      </c>
    </row>
    <row r="27" spans="1:5" x14ac:dyDescent="0.25">
      <c r="C27" s="100"/>
      <c r="E27" s="92" t="s">
        <v>142</v>
      </c>
    </row>
    <row r="28" spans="1:5" ht="16.5" thickBot="1" x14ac:dyDescent="0.3">
      <c r="E28" s="80"/>
    </row>
    <row r="29" spans="1:5" x14ac:dyDescent="0.25">
      <c r="E29" s="143" t="s">
        <v>206</v>
      </c>
    </row>
    <row r="30" spans="1:5" x14ac:dyDescent="0.25">
      <c r="E30" s="26" t="s">
        <v>8</v>
      </c>
    </row>
    <row r="31" spans="1:5" x14ac:dyDescent="0.25">
      <c r="E31" s="26" t="s">
        <v>9</v>
      </c>
    </row>
    <row r="32" spans="1:5" ht="15.75" thickBot="1" x14ac:dyDescent="0.3"/>
    <row r="33" spans="5:5" x14ac:dyDescent="0.25">
      <c r="E33" s="143" t="s">
        <v>99</v>
      </c>
    </row>
    <row r="34" spans="5:5" x14ac:dyDescent="0.25">
      <c r="E34" s="26" t="s">
        <v>100</v>
      </c>
    </row>
    <row r="35" spans="5:5" x14ac:dyDescent="0.25">
      <c r="E35" s="26" t="s">
        <v>101</v>
      </c>
    </row>
    <row r="36" spans="5:5" x14ac:dyDescent="0.25">
      <c r="E36" s="26" t="s">
        <v>102</v>
      </c>
    </row>
    <row r="37" spans="5:5" x14ac:dyDescent="0.25">
      <c r="E37" s="1" t="s">
        <v>216</v>
      </c>
    </row>
    <row r="38" spans="5:5" x14ac:dyDescent="0.25">
      <c r="E38" s="161" t="s">
        <v>111</v>
      </c>
    </row>
    <row r="39" spans="5:5" x14ac:dyDescent="0.25">
      <c r="E39" s="26" t="s">
        <v>103</v>
      </c>
    </row>
    <row r="40" spans="5:5" x14ac:dyDescent="0.25">
      <c r="E40" s="26" t="s">
        <v>104</v>
      </c>
    </row>
    <row r="41" spans="5:5" x14ac:dyDescent="0.25">
      <c r="E41" s="26" t="s">
        <v>105</v>
      </c>
    </row>
    <row r="42" spans="5:5" x14ac:dyDescent="0.25">
      <c r="E42" s="1" t="s">
        <v>216</v>
      </c>
    </row>
  </sheetData>
  <conditionalFormatting sqref="E30:E31 F10">
    <cfRule type="colorScale" priority="5">
      <colorScale>
        <cfvo type="min"/>
        <cfvo type="max"/>
        <color rgb="FF63BE7B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{7459DCE0-E190-4AAB-BF00-86AA903D3B24}</x14:id>
        </ext>
      </extLst>
    </cfRule>
  </conditionalFormatting>
  <conditionalFormatting sqref="E34:E36">
    <cfRule type="colorScale" priority="3">
      <colorScale>
        <cfvo type="min"/>
        <cfvo type="max"/>
        <color rgb="FF63BE7B"/>
        <color rgb="FFFFEF9C"/>
      </colorScale>
    </cfRule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{6E63842D-BA13-4712-A4DF-C0F284468535}</x14:id>
        </ext>
      </extLst>
    </cfRule>
  </conditionalFormatting>
  <conditionalFormatting sqref="E39:E41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{7C644CD8-C3D7-4279-89B2-44EEC962C9E5}</x14:id>
        </ext>
      </extLs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59DCE0-E190-4AAB-BF00-86AA903D3B24}">
            <x14:dataBar minLength="0" maxLength="100" negativeBarColorSameAsPositive="1" axisPosition="none">
              <x14:cfvo type="min"/>
              <x14:cfvo type="max"/>
            </x14:dataBar>
          </x14:cfRule>
          <xm:sqref>E30:E31 F10</xm:sqref>
        </x14:conditionalFormatting>
        <x14:conditionalFormatting xmlns:xm="http://schemas.microsoft.com/office/excel/2006/main">
          <x14:cfRule type="dataBar" id="{6E63842D-BA13-4712-A4DF-C0F284468535}">
            <x14:dataBar minLength="0" maxLength="100" negativeBarColorSameAsPositive="1" axisPosition="none">
              <x14:cfvo type="min"/>
              <x14:cfvo type="max"/>
            </x14:dataBar>
          </x14:cfRule>
          <xm:sqref>E34:E36</xm:sqref>
        </x14:conditionalFormatting>
        <x14:conditionalFormatting xmlns:xm="http://schemas.microsoft.com/office/excel/2006/main">
          <x14:cfRule type="dataBar" id="{7C644CD8-C3D7-4279-89B2-44EEC962C9E5}">
            <x14:dataBar minLength="0" maxLength="100" negativeBarColorSameAsPositive="1" axisPosition="none">
              <x14:cfvo type="min"/>
              <x14:cfvo type="max"/>
            </x14:dataBar>
          </x14:cfRule>
          <xm:sqref>E39:E41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Valoración Riesgos y Controles</vt:lpstr>
      <vt:lpstr>Hoja de resultados</vt:lpstr>
      <vt:lpstr> RIESGOS Y CONTROLES</vt:lpstr>
      <vt:lpstr>CONTROL</vt:lpstr>
      <vt:lpstr>LISTA</vt:lpstr>
      <vt:lpstr>'Valoración Riesgos y Controles'!_Toc15571170</vt:lpstr>
      <vt:lpstr>'Valoración Riesgos y Controles'!Área_de_impresión</vt:lpstr>
      <vt:lpstr>CALIFICACION_1</vt:lpstr>
      <vt:lpstr>CALIFICACION_2</vt:lpstr>
      <vt:lpstr>CALIFICACION_3</vt:lpstr>
      <vt:lpstr>Clase</vt:lpstr>
      <vt:lpstr>Controles</vt:lpstr>
      <vt:lpstr>Documentación</vt:lpstr>
      <vt:lpstr>EVIDENCIA</vt:lpstr>
      <vt:lpstr>Factores_de_riesgo</vt:lpstr>
      <vt:lpstr>FRECUENCIA</vt:lpstr>
      <vt:lpstr>Gestión_Financiera_y_Contable</vt:lpstr>
      <vt:lpstr>Gestión_Presupuestal_Contractual_y_del_Gasto</vt:lpstr>
      <vt:lpstr>HALLAZGO_AUDITORIA_ANTERIOR</vt:lpstr>
      <vt:lpstr>IMPACTO</vt:lpstr>
      <vt:lpstr>Impacto_1</vt:lpstr>
      <vt:lpstr>INCORRECCIONES</vt:lpstr>
      <vt:lpstr>macroproceso_final</vt:lpstr>
      <vt:lpstr>OBJETIVO</vt:lpstr>
      <vt:lpstr>PROCESOS</vt:lpstr>
      <vt:lpstr>Segregación</vt:lpstr>
      <vt:lpstr>Segregación2</vt:lpstr>
      <vt:lpstr>Tipo_1</vt:lpstr>
      <vt:lpstr>Tipoo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CONTRALORIA</cp:lastModifiedBy>
  <cp:lastPrinted>2019-10-07T14:55:09Z</cp:lastPrinted>
  <dcterms:created xsi:type="dcterms:W3CDTF">2016-03-10T13:03:45Z</dcterms:created>
  <dcterms:modified xsi:type="dcterms:W3CDTF">2021-03-26T20:11:59Z</dcterms:modified>
</cp:coreProperties>
</file>