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8_{3C1EBEC8-FA1A-4EC9-97F6-1596960A8BA1}" xr6:coauthVersionLast="47" xr6:coauthVersionMax="47" xr10:uidLastSave="{00000000-0000-0000-0000-000000000000}"/>
  <bookViews>
    <workbookView xWindow="-120" yWindow="-120" windowWidth="20730" windowHeight="11760" firstSheet="1" activeTab="5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10" state="hidden" r:id="rId4"/>
    <sheet name="Valoración Controles" sheetId="11" r:id="rId5"/>
    <sheet name="Riesgo residual" sheetId="12" r:id="rId6"/>
  </sheets>
  <definedNames>
    <definedName name="_xlnm.Print_Area" localSheetId="0">'Contexto Estratégico'!$A$1:$D$9</definedName>
    <definedName name="_xlnm.Print_Area" localSheetId="1">Identificación!$A$1:$E$7</definedName>
  </definedNames>
  <calcPr calcId="181029"/>
</workbook>
</file>

<file path=xl/calcChain.xml><?xml version="1.0" encoding="utf-8"?>
<calcChain xmlns="http://schemas.openxmlformats.org/spreadsheetml/2006/main">
  <c r="E8" i="12" l="1"/>
  <c r="E9" i="12"/>
  <c r="E7" i="12"/>
  <c r="C8" i="12"/>
  <c r="C9" i="12"/>
  <c r="C7" i="12"/>
  <c r="A11" i="12"/>
  <c r="A10" i="12"/>
  <c r="F9" i="12"/>
  <c r="A9" i="12"/>
  <c r="F8" i="12"/>
  <c r="A8" i="12"/>
  <c r="F7" i="12"/>
  <c r="A7" i="12"/>
  <c r="A3" i="12"/>
  <c r="A2" i="12"/>
  <c r="A22" i="11" l="1"/>
  <c r="A16" i="11"/>
  <c r="A10" i="11"/>
  <c r="A4" i="11"/>
  <c r="G26" i="11"/>
  <c r="G27" i="11" s="1"/>
  <c r="G25" i="11"/>
  <c r="G24" i="11"/>
  <c r="G23" i="11"/>
  <c r="H22" i="11"/>
  <c r="G22" i="11"/>
  <c r="G20" i="11"/>
  <c r="G19" i="11"/>
  <c r="G18" i="11"/>
  <c r="G17" i="11"/>
  <c r="H16" i="11"/>
  <c r="G16" i="11"/>
  <c r="G14" i="11"/>
  <c r="G13" i="11"/>
  <c r="G12" i="11"/>
  <c r="G11" i="11"/>
  <c r="H10" i="11"/>
  <c r="G10" i="11"/>
  <c r="G8" i="11"/>
  <c r="G7" i="11"/>
  <c r="G6" i="11"/>
  <c r="G5" i="11"/>
  <c r="G4" i="11"/>
  <c r="H2" i="11"/>
  <c r="H8" i="4"/>
  <c r="H9" i="4"/>
  <c r="H7" i="4"/>
  <c r="E7" i="4"/>
  <c r="D8" i="4"/>
  <c r="E8" i="4" s="1"/>
  <c r="D9" i="4"/>
  <c r="E9" i="4" s="1"/>
  <c r="D7" i="4"/>
  <c r="G9" i="11" l="1"/>
  <c r="H4" i="11" s="1"/>
  <c r="H17" i="11"/>
  <c r="F8" i="4"/>
  <c r="F7" i="4"/>
  <c r="H23" i="11"/>
  <c r="F9" i="4"/>
  <c r="G21" i="11"/>
  <c r="G15" i="11"/>
  <c r="H11" i="11" s="1"/>
  <c r="A2" i="2"/>
  <c r="I9" i="4" l="1"/>
  <c r="I8" i="4"/>
  <c r="I7" i="4"/>
  <c r="A8" i="4"/>
  <c r="A9" i="4"/>
  <c r="A7" i="4"/>
  <c r="A10" i="4" l="1"/>
  <c r="A11" i="4"/>
  <c r="A3" i="2"/>
  <c r="A3" i="4" l="1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D23E756E-3EB5-4DB7-B38F-BC033006AB98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75F5F9A0-5E08-4DB6-883E-51DFDF8401A7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riesgo.
SE DEBE ELEGIR</t>
        </r>
      </text>
    </comment>
    <comment ref="B6" authorId="0" shapeId="0" xr:uid="{C92CEAAD-99E6-482B-8F0E-F152E914D598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59234569-96B3-49A7-8876-0C9132A4D8B6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628D1CC6-506A-42DD-BE33-4C16D894A098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de numérico de la "probabilidad". 
P = FMH + (FMH * FEA)</t>
        </r>
      </text>
    </comment>
    <comment ref="G6" authorId="0" shapeId="0" xr:uid="{08AE0919-6D89-4A77-8698-7ADA19E873D3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BB89D118-07BE-4AD7-B366-FFE8DB92189A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8F7423E0-C4EB-4C7D-8D96-A2D70F342212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6FBC5EB5-D2B4-4AFE-A414-A0C91CE8533D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 residual.
SE DEBE ELEGIR</t>
        </r>
      </text>
    </comment>
    <comment ref="B6" authorId="0" shapeId="0" xr:uid="{279E6D8C-8B84-4CF1-AEAE-FBC5E7CC5A70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pobabilidad residual, según la valoración del control si existe.
SE DEBE EDITAR A MANO</t>
        </r>
      </text>
    </comment>
    <comment ref="D6" authorId="0" shapeId="0" xr:uid="{0F263E37-4EEE-44D3-B7EC-F3AE10BDA271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<sst xmlns="http://schemas.openxmlformats.org/spreadsheetml/2006/main" count="230" uniqueCount="151">
  <si>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</si>
  <si>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</si>
  <si>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</si>
  <si>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</si>
  <si>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</si>
  <si>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</si>
  <si>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</si>
  <si>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</si>
  <si>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</si>
  <si>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</si>
  <si>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</si>
  <si>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</si>
  <si>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</si>
  <si>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</si>
  <si>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</si>
  <si>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</si>
  <si>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</si>
  <si>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</si>
  <si>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</si>
  <si>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</si>
  <si>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Nivel</t>
  </si>
  <si>
    <t>Descriptor</t>
  </si>
  <si>
    <t>Menor</t>
  </si>
  <si>
    <t>Moderado</t>
  </si>
  <si>
    <t>Mayor</t>
  </si>
  <si>
    <t>Catastrofico</t>
  </si>
  <si>
    <t>ANÁLISIS Y VALORACIÓN DE CONTROLES</t>
  </si>
  <si>
    <t>Descripción del Control</t>
  </si>
  <si>
    <t>Criterios para la Evaluación</t>
  </si>
  <si>
    <t xml:space="preserve">EVALUACIÓN </t>
  </si>
  <si>
    <t>DESCRIPCIÓN DEL IMPACTO</t>
  </si>
  <si>
    <t>ANALISIS y EVALUACIÓN DE RIESGOS</t>
  </si>
  <si>
    <t>a. Asumir el riesgo</t>
  </si>
  <si>
    <t>RIESGOS (Puede Suceder que...)</t>
  </si>
  <si>
    <t>De imagen</t>
  </si>
  <si>
    <t>No presentar informes financieros, contables y/o presupuestales  a tiempo a los entes reguladores.</t>
  </si>
  <si>
    <t>No pago oportuno de obligaciones, (seguridad social, impuestos…)</t>
  </si>
  <si>
    <t>Pueden presentarse transacciones virtuales fraudulentas efectuadas por terceros.</t>
  </si>
  <si>
    <t>Debilidad de los procesos de tecnologías de la información en la CGS</t>
  </si>
  <si>
    <t>Dinámicas cambiantes de la tecnologías de la información y las comunicaciones.</t>
  </si>
  <si>
    <t>X</t>
  </si>
  <si>
    <t>Puede suceder que no se presenten informes financieros, contables y/o presupuestales  a tiempo a los entes reguladores.</t>
  </si>
  <si>
    <t>Identificación y programación mensual de los compromisos a pagar, con lo cual el Jefe de la Oficina hace seguimiento permanente a la oportunidad.</t>
  </si>
  <si>
    <r>
      <t xml:space="preserve">PROCESO: </t>
    </r>
    <r>
      <rPr>
        <sz val="11"/>
        <color theme="1"/>
        <rFont val="Arial"/>
        <family val="2"/>
      </rPr>
      <t>Gestión Financiera</t>
    </r>
  </si>
  <si>
    <r>
      <t xml:space="preserve">OBJETIVO: </t>
    </r>
    <r>
      <rPr>
        <sz val="11"/>
        <color theme="1"/>
        <rFont val="Arial"/>
        <family val="2"/>
      </rPr>
      <t xml:space="preserve">Garantizar y administrar eficiente, eficaz y efectivamente los recursos financieros para el cumplimiento de las actividades de los diferentes procesos de la entidad </t>
    </r>
  </si>
  <si>
    <t>La Áreas administrativas de la entidad cuentan con escaso personal en planta de cargos, y no es posible vincular por OPS.
La CGS de Santander no posee un área encargada de la administración de las tecnologías de la información y las comunicaciones.</t>
  </si>
  <si>
    <t>Suministro tardío de la información por parte de las oficinas productoras.
Averías en los sistemas informáticos, en el software o hardware</t>
  </si>
  <si>
    <t>Proliferación de ataques cibernéticos en la red mundial de internet.</t>
  </si>
  <si>
    <t>Debilidad de los procesos de tecnologías de la información en la CGS.
Proliferación de ataques cibernéticos en la red mundial de internet.</t>
  </si>
  <si>
    <t>Suministro tardío de la información proveniente de Secretaría General.
Averías en los sistemas informáticos, en el software o hardware</t>
  </si>
  <si>
    <t>Prob</t>
  </si>
  <si>
    <t>Orientación</t>
  </si>
  <si>
    <t>Programación mensualizado de los informes a presentar, con lo cual el Jefe de la Oficina hace seguimiento permanente a la oportunidad.
Reunión interna de funcionarios para analizar el grado de avance en los términos de rendición.</t>
  </si>
  <si>
    <t>Puede suceder el no pago oportuno de obligaciones, (seguridad social, impuestos…)</t>
  </si>
  <si>
    <t>TABLA DE PROBABILIDAD</t>
  </si>
  <si>
    <t>NIVEL</t>
  </si>
  <si>
    <t>DESCRIPTOR</t>
  </si>
  <si>
    <t>DESCRIPCIÓN</t>
  </si>
  <si>
    <t>Más de una vez al año.</t>
  </si>
  <si>
    <t>TABLA DE IMPACTO</t>
  </si>
  <si>
    <t>MATRIZ DE RIESGO INHERENTE</t>
  </si>
  <si>
    <t>PROBABILIDAD</t>
  </si>
  <si>
    <t>Medida de Respuesta</t>
  </si>
  <si>
    <t>La CGS no posee un área encargada de la administración de las tecnologías de la información y las comunicaciones</t>
  </si>
  <si>
    <t>Pérdida de dinero.
Procesos y sanciones penales, fiscales y disciplinarias a los funcionarios</t>
  </si>
  <si>
    <t>Claves de acceso y clave de operaciones
Utilización de la misma IP segura 
Utilización del token
Cambio periódico de las claves de acceso y de operaciones.
Verificación permanente de saldos.
Confirmación telefónicas con los bancos de las transacciones.</t>
  </si>
  <si>
    <t>Seguro de manejo de fondos, póliza del banco, y seguro de manejo.</t>
  </si>
  <si>
    <t>Sanciones a la entidad y a los funcionarios</t>
  </si>
  <si>
    <t>FMH</t>
  </si>
  <si>
    <t>FEA</t>
  </si>
  <si>
    <t>P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</si>
  <si>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</si>
  <si>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</si>
  <si>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</si>
  <si>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</si>
  <si>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</si>
  <si>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</si>
  <si>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</si>
  <si>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</si>
  <si>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</si>
  <si>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</si>
  <si>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</si>
  <si>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</si>
  <si>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</si>
  <si>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</si>
  <si>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</si>
  <si>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</si>
  <si>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</si>
  <si>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</si>
  <si>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</si>
  <si>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</si>
  <si>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</si>
  <si>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</si>
  <si>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</si>
  <si>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</si>
  <si>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</si>
  <si>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</si>
  <si>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</si>
  <si>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</si>
  <si>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</si>
  <si>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</si>
  <si>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</si>
  <si>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</si>
  <si>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</si>
  <si>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</si>
  <si>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</si>
  <si>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</si>
  <si>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</si>
  <si>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</si>
  <si>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</si>
  <si>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</si>
  <si>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b. Reducir el riesgo (mitigar o transferir).</t>
  </si>
  <si>
    <t>c. Reducir el riesgo (mitigar o transferir), evitar el riesgo.</t>
  </si>
  <si>
    <t>d. Reducir el riesgo (mitigar o transferir), evitar el riesgo.</t>
  </si>
  <si>
    <t>Imp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</si>
  <si>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</si>
  <si>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</si>
  <si>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</si>
  <si>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</si>
  <si>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</si>
  <si>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</si>
  <si>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</si>
  <si>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</si>
  <si>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</si>
  <si>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</si>
  <si>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</si>
  <si>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</si>
  <si>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</si>
  <si>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</si>
  <si>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</si>
  <si>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</si>
  <si>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</si>
  <si>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t>a. Zona de riesgo baja</t>
  </si>
  <si>
    <t>b. Zona de riesgo moderada</t>
  </si>
  <si>
    <t xml:space="preserve">c. Zona de riesgo Alta </t>
  </si>
  <si>
    <t>d. Zona de riesgo extrema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</si>
  <si>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</si>
  <si>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</si>
  <si>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</si>
  <si>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</si>
  <si>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</si>
  <si>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Leve
20%</t>
  </si>
  <si>
    <t>Menor 
40%</t>
  </si>
  <si>
    <t>Moderado 
60%</t>
  </si>
  <si>
    <t>Mayor 
80%</t>
  </si>
  <si>
    <t>Catastrófico 
100%</t>
  </si>
  <si>
    <t>Muy Alta
100%</t>
  </si>
  <si>
    <t>Alta 
80%</t>
  </si>
  <si>
    <t>Media 
60%</t>
  </si>
  <si>
    <t>Baja 
40%</t>
  </si>
  <si>
    <t>Muy Baja 
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</si>
</sst>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2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16" fillId="0" borderId="0" xfId="5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4" fillId="0" borderId="0" xfId="0" applyFont="1" applyFill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9" fontId="21" fillId="0" borderId="0" xfId="0" applyNumberFormat="1" applyFont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9" fontId="22" fillId="10" borderId="1" xfId="0" applyNumberFormat="1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9" fontId="15" fillId="0" borderId="1" xfId="11" applyFont="1" applyBorder="1" applyAlignment="1">
      <alignment horizontal="left" vertical="center" wrapText="1"/>
    </xf>
    <xf numFmtId="9" fontId="15" fillId="0" borderId="1" xfId="1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" xfId="1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9" fontId="17" fillId="0" borderId="1" xfId="1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9" fontId="13" fillId="4" borderId="1" xfId="1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2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9" fontId="0" fillId="0" borderId="5" xfId="11" applyFont="1" applyBorder="1" applyAlignment="1">
      <alignment horizontal="center" vertical="center" wrapText="1"/>
    </xf>
    <xf numFmtId="9" fontId="0" fillId="0" borderId="7" xfId="11" applyFont="1" applyBorder="1" applyAlignment="1">
      <alignment horizontal="center" vertical="center" wrapText="1"/>
    </xf>
    <xf numFmtId="9" fontId="0" fillId="0" borderId="6" xfId="11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5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view="pageBreakPreview" zoomScale="115" zoomScaleNormal="100" zoomScaleSheetLayoutView="115" workbookViewId="0">
      <selection activeCell="B5" sqref="B5"/>
    </sheetView>
  </sheetViews>
  <sheetFormatPr baseColWidth="10" defaultRowHeight="15" x14ac:dyDescent="0.25"/>
  <cols>
    <col min="1" max="4" width="33.140625" customWidth="1"/>
  </cols>
  <sheetData>
    <row r="1" spans="1:5" ht="28.5" customHeight="1" x14ac:dyDescent="0.25">
      <c r="A1" s="101" t="s">
        <v>0</v>
      </c>
      <c r="B1" s="102"/>
      <c r="C1" s="102"/>
      <c r="D1" s="103"/>
    </row>
    <row r="2" spans="1:5" ht="28.5" customHeight="1" x14ac:dyDescent="0.25">
      <c r="A2" s="104" t="s">
        <v>43</v>
      </c>
      <c r="B2" s="105"/>
      <c r="C2" s="105"/>
      <c r="D2" s="105"/>
    </row>
    <row r="3" spans="1:5" ht="28.5" customHeight="1" x14ac:dyDescent="0.25">
      <c r="A3" s="106" t="s">
        <v>44</v>
      </c>
      <c r="B3" s="107"/>
      <c r="C3" s="107"/>
      <c r="D3" s="108"/>
    </row>
    <row r="4" spans="1:5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5" ht="57" x14ac:dyDescent="0.25">
      <c r="A5" s="14" t="s">
        <v>39</v>
      </c>
      <c r="B5" s="14" t="s">
        <v>47</v>
      </c>
      <c r="C5" s="14" t="s">
        <v>63</v>
      </c>
      <c r="D5" s="24" t="s">
        <v>38</v>
      </c>
      <c r="E5" s="15"/>
    </row>
    <row r="6" spans="1:5" ht="142.5" x14ac:dyDescent="0.25">
      <c r="A6" s="14"/>
      <c r="B6" s="14"/>
      <c r="C6" s="14" t="s">
        <v>45</v>
      </c>
      <c r="D6" s="25" t="s">
        <v>46</v>
      </c>
      <c r="E6" s="15"/>
    </row>
    <row r="7" spans="1:5" hidden="1" x14ac:dyDescent="0.25">
      <c r="A7" s="14"/>
      <c r="B7" s="14"/>
      <c r="C7" s="14"/>
      <c r="D7" s="14"/>
      <c r="E7" s="15"/>
    </row>
    <row r="8" spans="1:5" hidden="1" x14ac:dyDescent="0.25">
      <c r="A8" s="14"/>
      <c r="B8" s="14"/>
      <c r="C8" s="14"/>
      <c r="D8" s="14"/>
      <c r="E8" s="15"/>
    </row>
    <row r="9" spans="1:5" hidden="1" x14ac:dyDescent="0.25">
      <c r="A9" s="14"/>
      <c r="B9" s="14"/>
      <c r="C9" s="14"/>
      <c r="D9" s="14"/>
      <c r="E9" s="15"/>
    </row>
    <row r="10" spans="1:5" x14ac:dyDescent="0.25">
      <c r="C10" s="8"/>
    </row>
    <row r="11" spans="1:5" x14ac:dyDescent="0.25">
      <c r="C11" s="7"/>
      <c r="D11" s="7"/>
    </row>
  </sheetData>
  <mergeCells count="3">
    <mergeCell ref="A1:D1"/>
    <mergeCell ref="A2:D2"/>
    <mergeCell ref="A3:D3"/>
  </mergeCells>
  <printOptions horizontalCentered="1" verticalCentered="1"/>
  <pageMargins left="0.7" right="0.7" top="0.75" bottom="0.75" header="0.3" footer="0.3"/>
  <pageSetup scale="68" orientation="landscape" horizontalDpi="4294967295" verticalDpi="4294967295" r:id="rId1"/>
  <headerFooter>
    <oddHeader>&amp;L&amp;G&amp;C&amp;16MAPA DE RISGOS
POR PROCESOS, INSTITUCIONAL Y DE CORRUPCIÓN
2021&amp;R&amp;G</oddHeader>
  </headerFooter>
  <colBreaks count="1" manualBreakCount="1">
    <brk id="4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view="pageBreakPreview" zoomScale="85" zoomScaleNormal="100" zoomScaleSheetLayoutView="85" workbookViewId="0">
      <selection activeCell="A3" sqref="A3:E3"/>
    </sheetView>
  </sheetViews>
  <sheetFormatPr baseColWidth="10" defaultRowHeight="15" x14ac:dyDescent="0.25"/>
  <cols>
    <col min="1" max="1" width="36.85546875" customWidth="1"/>
    <col min="2" max="2" width="38.7109375" customWidth="1"/>
    <col min="3" max="3" width="42.140625" customWidth="1"/>
    <col min="4" max="4" width="15.85546875" customWidth="1"/>
    <col min="5" max="5" width="28" customWidth="1"/>
    <col min="26" max="26" width="22.28515625" customWidth="1"/>
  </cols>
  <sheetData>
    <row r="1" spans="1:26" ht="22.5" customHeight="1" x14ac:dyDescent="0.25">
      <c r="A1" s="109" t="s">
        <v>3</v>
      </c>
      <c r="B1" s="109"/>
      <c r="C1" s="109"/>
      <c r="D1" s="109"/>
      <c r="E1" s="109"/>
    </row>
    <row r="2" spans="1:26" ht="32.25" customHeight="1" x14ac:dyDescent="0.25">
      <c r="A2" s="110" t="str">
        <f>+'Contexto Estratégico'!A2:D2</f>
        <v>PROCESO: Gestión Financiera</v>
      </c>
      <c r="B2" s="110"/>
      <c r="C2" s="110"/>
      <c r="D2" s="110"/>
      <c r="E2" s="110"/>
    </row>
    <row r="3" spans="1:26" ht="35.25" customHeight="1" x14ac:dyDescent="0.25">
      <c r="A3" s="110" t="str">
        <f>+'Contexto Estratégico'!A3:D3</f>
        <v xml:space="preserve">OBJETIVO: Garantizar y administrar eficiente, eficaz y efectivamente los recursos financieros para el cumplimiento de las actividades de los diferentes procesos de la entidad </v>
      </c>
      <c r="B3" s="110"/>
      <c r="C3" s="110"/>
      <c r="D3" s="110"/>
      <c r="E3" s="110"/>
    </row>
    <row r="4" spans="1:26" x14ac:dyDescent="0.25">
      <c r="A4" s="23" t="s">
        <v>2</v>
      </c>
      <c r="B4" s="23" t="s">
        <v>33</v>
      </c>
      <c r="C4" s="23" t="s">
        <v>13</v>
      </c>
      <c r="D4" s="23" t="s">
        <v>4</v>
      </c>
      <c r="E4" s="23" t="s">
        <v>6</v>
      </c>
      <c r="Z4" s="4" t="s">
        <v>8</v>
      </c>
    </row>
    <row r="5" spans="1:26" ht="85.5" x14ac:dyDescent="0.25">
      <c r="A5" s="24" t="s">
        <v>48</v>
      </c>
      <c r="B5" s="26" t="s">
        <v>37</v>
      </c>
      <c r="C5" s="26" t="s">
        <v>37</v>
      </c>
      <c r="D5" s="25" t="s">
        <v>11</v>
      </c>
      <c r="E5" s="25" t="s">
        <v>64</v>
      </c>
      <c r="Z5" s="4" t="s">
        <v>34</v>
      </c>
    </row>
    <row r="6" spans="1:26" ht="71.25" x14ac:dyDescent="0.25">
      <c r="A6" s="25" t="s">
        <v>46</v>
      </c>
      <c r="B6" s="26" t="s">
        <v>41</v>
      </c>
      <c r="C6" s="26" t="s">
        <v>35</v>
      </c>
      <c r="D6" s="25" t="s">
        <v>7</v>
      </c>
      <c r="E6" s="25" t="s">
        <v>67</v>
      </c>
      <c r="Z6" s="4" t="s">
        <v>7</v>
      </c>
    </row>
    <row r="7" spans="1:26" ht="85.5" x14ac:dyDescent="0.25">
      <c r="A7" s="25" t="s">
        <v>49</v>
      </c>
      <c r="B7" s="26" t="s">
        <v>53</v>
      </c>
      <c r="C7" s="26" t="s">
        <v>36</v>
      </c>
      <c r="D7" s="25" t="s">
        <v>9</v>
      </c>
      <c r="E7" s="25" t="s">
        <v>67</v>
      </c>
      <c r="Z7" s="4" t="s">
        <v>10</v>
      </c>
    </row>
    <row r="8" spans="1:26" x14ac:dyDescent="0.25">
      <c r="A8" s="16"/>
      <c r="B8" s="17"/>
      <c r="C8" s="16"/>
      <c r="D8" s="18"/>
      <c r="E8" s="16"/>
      <c r="Z8" s="4" t="s">
        <v>9</v>
      </c>
    </row>
    <row r="9" spans="1:26" x14ac:dyDescent="0.25">
      <c r="A9" s="19"/>
      <c r="B9" s="17"/>
      <c r="C9" s="16"/>
      <c r="D9" s="18"/>
      <c r="E9" s="16"/>
      <c r="Z9" s="4" t="s">
        <v>11</v>
      </c>
    </row>
    <row r="10" spans="1:26" x14ac:dyDescent="0.25">
      <c r="A10" s="20"/>
      <c r="B10" s="17"/>
      <c r="C10" s="20"/>
      <c r="D10" s="18"/>
      <c r="E10" s="20"/>
      <c r="Z10" s="4" t="s">
        <v>12</v>
      </c>
    </row>
    <row r="11" spans="1:26" x14ac:dyDescent="0.25">
      <c r="A11" s="21"/>
      <c r="B11" s="17"/>
      <c r="C11" s="21"/>
      <c r="D11" s="21"/>
      <c r="E11" s="21"/>
    </row>
    <row r="12" spans="1:26" x14ac:dyDescent="0.25">
      <c r="A12" s="21"/>
      <c r="B12" s="22"/>
      <c r="C12" s="21"/>
      <c r="D12" s="21"/>
      <c r="E12" s="21"/>
    </row>
    <row r="13" spans="1:26" x14ac:dyDescent="0.25">
      <c r="A13" s="21"/>
      <c r="B13" s="21"/>
      <c r="C13" s="21"/>
      <c r="D13" s="21"/>
      <c r="E13" s="21"/>
    </row>
    <row r="14" spans="1:26" x14ac:dyDescent="0.25">
      <c r="A14" s="3"/>
      <c r="B14" s="3"/>
      <c r="C14" s="3"/>
      <c r="D14" s="3"/>
      <c r="E14" s="3"/>
    </row>
    <row r="15" spans="1:26" x14ac:dyDescent="0.25">
      <c r="A15" s="3"/>
      <c r="B15" s="3"/>
      <c r="C15" s="3"/>
      <c r="D15" s="3"/>
      <c r="E15" s="3"/>
    </row>
  </sheetData>
  <mergeCells count="3">
    <mergeCell ref="A1:E1"/>
    <mergeCell ref="A2:E2"/>
    <mergeCell ref="A3:E3"/>
  </mergeCells>
  <dataValidations disablePrompts="1" count="3">
    <dataValidation type="list" allowBlank="1" showInputMessage="1" showErrorMessage="1" prompt="Seleccione una opción" sqref="D10" xr:uid="{00000000-0002-0000-0100-000000000000}">
      <formula1>$Z$5:$Z$10</formula1>
    </dataValidation>
    <dataValidation type="list" allowBlank="1" showInputMessage="1" showErrorMessage="1" prompt="Seleccione una opción" sqref="D8:D9" xr:uid="{00000000-0002-0000-0100-000001000000}">
      <formula1>$Z$5:$Z$9</formula1>
    </dataValidation>
    <dataValidation type="list" allowBlank="1" showInputMessage="1" showErrorMessage="1" prompt="Seleccione una opción" sqref="D5:D7" xr:uid="{00000000-0002-0000-0100-000002000000}">
      <formula1>$Z$4:$Z$10</formula1>
    </dataValidation>
  </dataValidations>
  <printOptions horizontalCentered="1" verticalCentered="1"/>
  <pageMargins left="0.7" right="0.7" top="0.75" bottom="0.75" header="0.3" footer="0.3"/>
  <pageSetup scale="68" orientation="landscape" r:id="rId1"/>
  <headerFooter>
    <oddHeader>&amp;L&amp;G&amp;C&amp;16MAPA DE RISGOS
POR PROCESOS, INSTITUCIONAL Y DE CORRUPCIÓN
2021&amp;R&amp;G</oddHeader>
  </headerFooter>
  <colBreaks count="1" manualBreakCount="1">
    <brk id="5" max="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view="pageBreakPreview" zoomScale="90" zoomScaleNormal="90" zoomScaleSheetLayoutView="90" workbookViewId="0">
      <selection activeCell="K8" sqref="K8"/>
    </sheetView>
  </sheetViews>
  <sheetFormatPr baseColWidth="10" defaultColWidth="11" defaultRowHeight="14.25" x14ac:dyDescent="0.2"/>
  <cols>
    <col min="1" max="1" width="38.28515625" style="5" customWidth="1"/>
    <col min="2" max="2" width="5.7109375" style="5" customWidth="1"/>
    <col min="3" max="3" width="5.42578125" style="5" customWidth="1"/>
    <col min="4" max="4" width="6.28515625" style="5" customWidth="1"/>
    <col min="5" max="5" width="8.28515625" style="5" bestFit="1" customWidth="1"/>
    <col min="6" max="6" width="14.85546875" style="5" bestFit="1" customWidth="1"/>
    <col min="7" max="7" width="8.7109375" style="5" customWidth="1"/>
    <col min="8" max="8" width="17" style="5" customWidth="1"/>
    <col min="9" max="9" width="33.42578125" style="5" customWidth="1"/>
    <col min="10" max="10" width="21.7109375" style="5" customWidth="1"/>
    <col min="11" max="11" width="29.5703125" style="5" customWidth="1"/>
    <col min="12" max="12" width="55.28515625" style="5" customWidth="1"/>
    <col min="13" max="16384" width="11" style="5"/>
  </cols>
  <sheetData>
    <row r="1" spans="1:12" ht="15" x14ac:dyDescent="0.25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x14ac:dyDescent="0.2">
      <c r="A2" s="112" t="str">
        <f>+'Contexto Estratégico'!A2:D2</f>
        <v>PROCESO: Gestión Financiera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30" customHeight="1" x14ac:dyDescent="0.2">
      <c r="A3" s="113" t="str">
        <f>+'Contexto Estratégico'!A3:D3</f>
        <v xml:space="preserve">OBJETIVO: Garantizar y administrar eficiente, eficaz y efectivamente los recursos financieros para el cumplimiento de las actividades de los diferentes procesos de la entidad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2" ht="15" x14ac:dyDescent="0.25">
      <c r="A4" s="114" t="s">
        <v>15</v>
      </c>
      <c r="B4" s="119" t="s">
        <v>16</v>
      </c>
      <c r="C4" s="120"/>
      <c r="D4" s="120"/>
      <c r="E4" s="120"/>
      <c r="F4" s="120"/>
      <c r="G4" s="120"/>
      <c r="H4" s="121"/>
      <c r="I4" s="114" t="s">
        <v>30</v>
      </c>
      <c r="J4" s="114" t="s">
        <v>18</v>
      </c>
      <c r="K4" s="116" t="s">
        <v>19</v>
      </c>
    </row>
    <row r="5" spans="1:12" ht="15" x14ac:dyDescent="0.25">
      <c r="A5" s="114"/>
      <c r="B5" s="119" t="s">
        <v>17</v>
      </c>
      <c r="C5" s="120"/>
      <c r="D5" s="120"/>
      <c r="E5" s="120"/>
      <c r="F5" s="121"/>
      <c r="G5" s="111" t="s">
        <v>14</v>
      </c>
      <c r="H5" s="111"/>
      <c r="I5" s="115"/>
      <c r="J5" s="115"/>
      <c r="K5" s="117"/>
    </row>
    <row r="6" spans="1:12" ht="15" x14ac:dyDescent="0.25">
      <c r="A6" s="114"/>
      <c r="B6" s="32" t="s">
        <v>68</v>
      </c>
      <c r="C6" s="32" t="s">
        <v>69</v>
      </c>
      <c r="D6" s="32" t="s">
        <v>70</v>
      </c>
      <c r="E6" s="9" t="s">
        <v>20</v>
      </c>
      <c r="F6" s="9" t="s">
        <v>21</v>
      </c>
      <c r="G6" s="9" t="s">
        <v>20</v>
      </c>
      <c r="H6" s="9" t="s">
        <v>21</v>
      </c>
      <c r="I6" s="115"/>
      <c r="J6" s="115"/>
      <c r="K6" s="118"/>
    </row>
    <row r="7" spans="1:12" ht="57" x14ac:dyDescent="0.2">
      <c r="A7" s="10" t="str">
        <f>+Identificación!B5</f>
        <v>Pueden presentarse transacciones virtuales fraudulentas efectuadas por terceros.</v>
      </c>
      <c r="B7" s="10">
        <v>1</v>
      </c>
      <c r="C7" s="65">
        <v>0.6</v>
      </c>
      <c r="D7" s="10">
        <f>B7+(B7*C7)</f>
        <v>1.6</v>
      </c>
      <c r="E7" s="66">
        <f>IF(D7&lt;=ProbImpacto!$D$21,ProbImpacto!$A$29,IF(D7&lt;=ProbImpacto!$H$21,ProbImpacto!$A$30,IF(D7&lt;=ProbImpacto!$E$23,ProbImpacto!$A$31,IF(D7&lt;=ProbImpacto!$G$23,ProbImpacto!$A$32,ProbImpacto!$A$33))))</f>
        <v>0.2</v>
      </c>
      <c r="F7" s="10" t="str">
        <f>IF(E7=20%,ProbImpacto!$B$29,IF(E7=40%,ProbImpacto!$B$30,IF(E7=60%,ProbImpacto!$B$31,IF(E7=80%,ProbImpacto!$B$32,ProbImpacto!$B$33))))</f>
        <v xml:space="preserve">Muy Baja </v>
      </c>
      <c r="G7" s="66">
        <v>0.8</v>
      </c>
      <c r="H7" s="10" t="str">
        <f>IF(G7=20%,ProbImpacto!$B$39,IF(G7=40%,ProbImpacto!$B$40,IF(G7=60%,ProbImpacto!$B$41,IF(G7=80%,ProbImpacto!$B$42,ProbImpacto!$B$43))))</f>
        <v>Mayor</v>
      </c>
      <c r="I7" s="13" t="str">
        <f>+Identificación!E5</f>
        <v>Pérdida de dinero.
Procesos y sanciones penales, fiscales y disciplinarias a los funcionarios</v>
      </c>
      <c r="J7" s="10" t="s">
        <v>134</v>
      </c>
      <c r="K7" s="10" t="s">
        <v>112</v>
      </c>
      <c r="L7" s="6"/>
    </row>
    <row r="8" spans="1:12" ht="60" customHeight="1" x14ac:dyDescent="0.2">
      <c r="A8" s="10" t="str">
        <f>+Identificación!B6</f>
        <v>Puede suceder que no se presenten informes financieros, contables y/o presupuestales  a tiempo a los entes reguladores.</v>
      </c>
      <c r="B8" s="10">
        <v>2</v>
      </c>
      <c r="C8" s="65">
        <v>0.4</v>
      </c>
      <c r="D8" s="10">
        <f t="shared" ref="D8:D9" si="0">B8+(B8*C8)</f>
        <v>2.8</v>
      </c>
      <c r="E8" s="66">
        <f>IF(D8&lt;=ProbImpacto!$D$21,ProbImpacto!$A$29,IF(D8&lt;=ProbImpacto!$H$21,ProbImpacto!$A$30,IF(D8&lt;=ProbImpacto!$E$23,ProbImpacto!$A$31,IF(D8&lt;=ProbImpacto!$G$23,ProbImpacto!$A$32,ProbImpacto!$A$33))))</f>
        <v>0.4</v>
      </c>
      <c r="F8" s="10" t="str">
        <f>IF(E8=20%,ProbImpacto!$B$29,IF(E8=40%,ProbImpacto!$B$30,IF(E8=60%,ProbImpacto!$B$31,IF(E8=80%,ProbImpacto!$B$32,ProbImpacto!$B$33))))</f>
        <v xml:space="preserve">Baja </v>
      </c>
      <c r="G8" s="66">
        <v>0.6</v>
      </c>
      <c r="H8" s="10" t="str">
        <f>IF(G8=20%,ProbImpacto!$B$39,IF(G8=40%,ProbImpacto!$B$40,IF(G8=60%,ProbImpacto!$B$41,IF(G8=80%,ProbImpacto!$B$42,ProbImpacto!$B$43))))</f>
        <v>Moderado</v>
      </c>
      <c r="I8" s="13" t="str">
        <f>+Identificación!E6</f>
        <v>Sanciones a la entidad y a los funcionarios</v>
      </c>
      <c r="J8" s="10" t="s">
        <v>133</v>
      </c>
      <c r="K8" s="10" t="s">
        <v>111</v>
      </c>
    </row>
    <row r="9" spans="1:12" ht="42.75" x14ac:dyDescent="0.2">
      <c r="A9" s="10" t="str">
        <f>+Identificación!B7</f>
        <v>Puede suceder el no pago oportuno de obligaciones, (seguridad social, impuestos…)</v>
      </c>
      <c r="B9" s="10">
        <v>1</v>
      </c>
      <c r="C9" s="65">
        <v>0.6</v>
      </c>
      <c r="D9" s="10">
        <f t="shared" si="0"/>
        <v>1.6</v>
      </c>
      <c r="E9" s="66">
        <f>IF(D9&lt;=ProbImpacto!$D$21,ProbImpacto!$A$29,IF(D9&lt;=ProbImpacto!$H$21,ProbImpacto!$A$30,IF(D9&lt;=ProbImpacto!$E$23,ProbImpacto!$A$31,IF(D9&lt;=ProbImpacto!$G$23,ProbImpacto!$A$32,ProbImpacto!$A$33))))</f>
        <v>0.2</v>
      </c>
      <c r="F9" s="10" t="str">
        <f>IF(E9=20%,ProbImpacto!$B$29,IF(E9=40%,ProbImpacto!$B$30,IF(E9=60%,ProbImpacto!$B$31,IF(E9=80%,ProbImpacto!$B$32,ProbImpacto!$B$33))))</f>
        <v xml:space="preserve">Muy Baja </v>
      </c>
      <c r="G9" s="66">
        <v>0.4</v>
      </c>
      <c r="H9" s="10" t="str">
        <f>IF(G9=20%,ProbImpacto!$B$39,IF(G9=40%,ProbImpacto!$B$40,IF(G9=60%,ProbImpacto!$B$41,IF(G9=80%,ProbImpacto!$B$42,ProbImpacto!$B$43))))</f>
        <v>Menor</v>
      </c>
      <c r="I9" s="13" t="str">
        <f>+Identificación!E7</f>
        <v>Sanciones a la entidad y a los funcionarios</v>
      </c>
      <c r="J9" s="10" t="s">
        <v>132</v>
      </c>
      <c r="K9" s="10" t="s">
        <v>32</v>
      </c>
    </row>
    <row r="10" spans="1:12" hidden="1" x14ac:dyDescent="0.2">
      <c r="A10" s="10">
        <f>+Identificación!A8</f>
        <v>0</v>
      </c>
      <c r="B10" s="10"/>
      <c r="C10" s="10"/>
      <c r="D10" s="10"/>
      <c r="E10" s="11"/>
      <c r="F10" s="10"/>
      <c r="G10" s="11"/>
      <c r="H10" s="10"/>
      <c r="I10" s="13"/>
      <c r="J10" s="10"/>
      <c r="K10" s="10"/>
    </row>
    <row r="11" spans="1:12" hidden="1" x14ac:dyDescent="0.2">
      <c r="A11" s="10">
        <f>+Identificación!A9</f>
        <v>0</v>
      </c>
      <c r="B11" s="10"/>
      <c r="C11" s="10"/>
      <c r="D11" s="10"/>
      <c r="E11" s="11"/>
      <c r="F11" s="10"/>
      <c r="G11" s="11"/>
      <c r="H11" s="10"/>
      <c r="I11" s="13"/>
      <c r="J11" s="10"/>
      <c r="K11" s="10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F10:F11">
    <cfRule type="containsText" dxfId="49" priority="75" operator="containsText" text="Improbable">
      <formula>NOT(ISERROR(SEARCH("Improbable",F10)))</formula>
    </cfRule>
    <cfRule type="containsText" dxfId="48" priority="76" operator="containsText" text="Casi seguro">
      <formula>NOT(ISERROR(SEARCH("Casi seguro",F10)))</formula>
    </cfRule>
    <cfRule type="containsText" dxfId="47" priority="77" operator="containsText" text="Probable">
      <formula>NOT(ISERROR(SEARCH("Probable",F10)))</formula>
    </cfRule>
    <cfRule type="containsText" dxfId="46" priority="83" operator="containsText" text="Raro">
      <formula>NOT(ISERROR(SEARCH("Raro",F10)))</formula>
    </cfRule>
  </conditionalFormatting>
  <conditionalFormatting sqref="J7:J11">
    <cfRule type="containsText" dxfId="45" priority="97" operator="containsText" text="extrema">
      <formula>NOT(ISERROR(SEARCH("extrema",J7)))</formula>
    </cfRule>
    <cfRule type="containsText" dxfId="44" priority="98" operator="containsText" text="Alta">
      <formula>NOT(ISERROR(SEARCH("Alta",J7)))</formula>
    </cfRule>
    <cfRule type="containsText" dxfId="43" priority="99" operator="containsText" text="moderada">
      <formula>NOT(ISERROR(SEARCH("moderada",J7)))</formula>
    </cfRule>
    <cfRule type="containsText" dxfId="42" priority="100" operator="containsText" text="Zona de riesgo baja">
      <formula>NOT(ISERROR(SEARCH("Zona de riesgo baja",J7)))</formula>
    </cfRule>
  </conditionalFormatting>
  <conditionalFormatting sqref="H10:H11">
    <cfRule type="containsText" dxfId="41" priority="62" operator="containsText" text="Catastrofico">
      <formula>NOT(ISERROR(SEARCH("Catastrofico",H10)))</formula>
    </cfRule>
    <cfRule type="containsText" dxfId="40" priority="64" operator="containsText" text="Mayor">
      <formula>NOT(ISERROR(SEARCH("Mayor",H10)))</formula>
    </cfRule>
    <cfRule type="containsText" dxfId="39" priority="65" operator="containsText" text="Moderado">
      <formula>NOT(ISERROR(SEARCH("Moderado",H10)))</formula>
    </cfRule>
    <cfRule type="containsText" dxfId="38" priority="66" operator="containsText" text="Menor">
      <formula>NOT(ISERROR(SEARCH("Menor",H10)))</formula>
    </cfRule>
    <cfRule type="containsText" dxfId="37" priority="69" operator="containsText" text="Menor">
      <formula>NOT(ISERROR(SEARCH("Menor",H10)))</formula>
    </cfRule>
    <cfRule type="containsText" dxfId="36" priority="71" operator="containsText" text="Menor">
      <formula>NOT(ISERROR(SEARCH("Menor",H10)))</formula>
    </cfRule>
    <cfRule type="containsText" dxfId="35" priority="73" operator="containsText" text="Insignificante">
      <formula>NOT(ISERROR(SEARCH("Insignificante",H10)))</formula>
    </cfRule>
  </conditionalFormatting>
  <conditionalFormatting sqref="F10:F11">
    <cfRule type="containsText" dxfId="34" priority="24" operator="containsText" text="Posible">
      <formula>NOT(ISERROR(SEARCH("Posible",F10)))</formula>
    </cfRule>
  </conditionalFormatting>
  <conditionalFormatting sqref="K7:K11">
    <cfRule type="containsText" dxfId="33" priority="11" operator="containsText" text="d.">
      <formula>NOT(ISERROR(SEARCH("d.",K7)))</formula>
    </cfRule>
    <cfRule type="containsText" dxfId="32" priority="12" operator="containsText" text="c.">
      <formula>NOT(ISERROR(SEARCH("c.",K7)))</formula>
    </cfRule>
    <cfRule type="containsText" dxfId="31" priority="13" operator="containsText" text="b.">
      <formula>NOT(ISERROR(SEARCH("b.",K7)))</formula>
    </cfRule>
    <cfRule type="containsText" dxfId="30" priority="14" operator="containsText" text="a.">
      <formula>NOT(ISERROR(SEARCH("a.",K7)))</formula>
    </cfRule>
  </conditionalFormatting>
  <dataValidations xWindow="319" yWindow="394" count="6">
    <dataValidation type="list" allowBlank="1" showInputMessage="1" showErrorMessage="1" sqref="E10:E11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10:F11" xr:uid="{00000000-0002-0000-0200-000001000000}">
      <formula1>#REF!</formula1>
    </dataValidation>
    <dataValidation type="list" allowBlank="1" showInputMessage="1" showErrorMessage="1" sqref="G10:G11" xr:uid="{00000000-0002-0000-0200-000002000000}">
      <formula1>#REF!</formula1>
    </dataValidation>
    <dataValidation type="list" allowBlank="1" showInputMessage="1" showErrorMessage="1" prompt="Seleccione el descriptor correspondiende al valor dado en la columna anterior" sqref="H10:H11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10:J11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10:K11" xr:uid="{00000000-0002-0000-0200-000005000000}">
      <formula1>#REF!</formula1>
    </dataValidation>
  </dataValidations>
  <printOptions horizontalCentered="1" verticalCentered="1"/>
  <pageMargins left="0.7" right="0.7" top="0.75" bottom="0.75" header="0.3" footer="0.3"/>
  <pageSetup scale="64" orientation="landscape" r:id="rId1"/>
  <headerFooter>
    <oddHeader>&amp;L&amp;G&amp;C&amp;16MAPA DE RISGOS
POR PROCESOS, INSTITUCIONAL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319" yWindow="394" count="5">
        <x14:dataValidation type="list" allowBlank="1" showInputMessage="1" showErrorMessage="1" xr:uid="{24D2E278-8402-45A7-A9CF-3BA62B541FEC}">
          <x14:formula1>
            <xm:f>ProbImpacto!$A$39:$A$43</xm:f>
          </x14:formula1>
          <xm:sqref>G7:G9</xm:sqref>
        </x14:dataValidation>
        <x14:dataValidation type="list" allowBlank="1" showInputMessage="1" showErrorMessage="1" prompt="Identificar la zona de riesgo ubicándola en la matriz de riesgo inherente" xr:uid="{50102C5C-12E6-4CDE-A4BA-8C8E580FCE37}">
          <x14:formula1>
            <xm:f>ProbImpacto!$B$47:$B$50</xm:f>
          </x14:formula1>
          <xm:sqref>J7:J9</xm:sqref>
        </x14:dataValidation>
        <x14:dataValidation type="list" allowBlank="1" showInputMessage="1" showErrorMessage="1" prompt="Selecciones la medida de respuesta al riesgo correspondiente a la zona de riesgo definida en la columna anterior" xr:uid="{51FDBF6B-D969-4CD0-A588-21AC59D9D3D1}">
          <x14:formula1>
            <xm:f>ProbImpacto!$C$47:$C$50</xm:f>
          </x14:formula1>
          <xm:sqref>K7:K9</xm:sqref>
        </x14:dataValidation>
        <x14:dataValidation type="list" allowBlank="1" showInputMessage="1" showErrorMessage="1" xr:uid="{F866C3C8-8BC4-405F-8656-BF7067FC2E19}">
          <x14:formula1>
            <xm:f>ProbImpacto!$C$3:$C$7</xm:f>
          </x14:formula1>
          <xm:sqref>B7:B9</xm:sqref>
        </x14:dataValidation>
        <x14:dataValidation type="list" allowBlank="1" showInputMessage="1" showErrorMessage="1" xr:uid="{5F7CA32C-AA3B-4FC3-9D8B-6FDEFE59F18E}">
          <x14:formula1>
            <xm:f>ProbImpacto!$C$11:$C$15</xm:f>
          </x14:formula1>
          <xm:sqref>C7:C9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942C-1694-4E1B-9288-CE3B77188250}">
  <sheetPr>
    <tabColor theme="9" tint="-0.499984740745262"/>
  </sheetPr>
  <dimension ref="A2:AD66"/>
  <sheetViews>
    <sheetView topLeftCell="F42" zoomScale="71" zoomScaleNormal="71" workbookViewId="0">
      <selection activeCell="I44" sqref="I44"/>
    </sheetView>
  </sheetViews>
  <sheetFormatPr baseColWidth="10" defaultColWidth="11" defaultRowHeight="14.25" x14ac:dyDescent="0.2"/>
  <cols>
    <col min="1" max="1" width="7.140625" style="5" bestFit="1" customWidth="1"/>
    <col min="2" max="2" width="25.5703125" style="5" bestFit="1" customWidth="1"/>
    <col min="3" max="3" width="53.140625" style="5" customWidth="1"/>
    <col min="4" max="4" width="47.140625" style="5" customWidth="1"/>
    <col min="5" max="5" width="48.140625" style="5" customWidth="1"/>
    <col min="6" max="6" width="8.7109375" style="5" customWidth="1"/>
    <col min="7" max="7" width="14.85546875" style="5" customWidth="1"/>
    <col min="8" max="8" width="16.42578125" style="5" bestFit="1" customWidth="1"/>
    <col min="9" max="11" width="12.42578125" style="5" customWidth="1"/>
    <col min="12" max="12" width="15" style="5" bestFit="1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30" x14ac:dyDescent="0.2">
      <c r="B2" s="42" t="s">
        <v>71</v>
      </c>
      <c r="C2" s="42" t="s">
        <v>72</v>
      </c>
    </row>
    <row r="3" spans="2:3" ht="28.5" x14ac:dyDescent="0.2">
      <c r="B3" s="12" t="s">
        <v>73</v>
      </c>
      <c r="C3" s="43">
        <v>1</v>
      </c>
    </row>
    <row r="4" spans="2:3" ht="28.5" x14ac:dyDescent="0.2">
      <c r="B4" s="12" t="s">
        <v>74</v>
      </c>
      <c r="C4" s="43">
        <v>2</v>
      </c>
    </row>
    <row r="5" spans="2:3" ht="28.5" x14ac:dyDescent="0.2">
      <c r="B5" s="12" t="s">
        <v>75</v>
      </c>
      <c r="C5" s="43">
        <v>3</v>
      </c>
    </row>
    <row r="6" spans="2:3" ht="28.5" x14ac:dyDescent="0.2">
      <c r="B6" s="12" t="s">
        <v>76</v>
      </c>
      <c r="C6" s="43">
        <v>4</v>
      </c>
    </row>
    <row r="7" spans="2:3" x14ac:dyDescent="0.2">
      <c r="B7" s="12" t="s">
        <v>58</v>
      </c>
      <c r="C7" s="43">
        <v>5</v>
      </c>
    </row>
    <row r="8" spans="2:3" x14ac:dyDescent="0.2">
      <c r="B8" s="44"/>
      <c r="C8" s="45"/>
    </row>
    <row r="9" spans="2:3" x14ac:dyDescent="0.2">
      <c r="B9" s="6"/>
      <c r="C9" s="6"/>
    </row>
    <row r="10" spans="2:3" ht="45" x14ac:dyDescent="0.2">
      <c r="B10" s="42" t="s">
        <v>77</v>
      </c>
      <c r="C10" s="42" t="s">
        <v>78</v>
      </c>
    </row>
    <row r="11" spans="2:3" ht="42.75" x14ac:dyDescent="0.2">
      <c r="B11" s="46" t="s">
        <v>79</v>
      </c>
      <c r="C11" s="47">
        <v>0.2</v>
      </c>
    </row>
    <row r="12" spans="2:3" ht="42.75" x14ac:dyDescent="0.2">
      <c r="B12" s="46" t="s">
        <v>80</v>
      </c>
      <c r="C12" s="48">
        <v>0.4</v>
      </c>
    </row>
    <row r="13" spans="2:3" ht="42.75" x14ac:dyDescent="0.2">
      <c r="B13" s="46" t="s">
        <v>81</v>
      </c>
      <c r="C13" s="48">
        <v>0.6</v>
      </c>
    </row>
    <row r="14" spans="2:3" ht="42.75" x14ac:dyDescent="0.2">
      <c r="B14" s="46" t="s">
        <v>82</v>
      </c>
      <c r="C14" s="48">
        <v>0.8</v>
      </c>
    </row>
    <row r="15" spans="2:3" ht="42.75" x14ac:dyDescent="0.2">
      <c r="B15" s="46" t="s">
        <v>83</v>
      </c>
      <c r="C15" s="48">
        <v>1</v>
      </c>
    </row>
    <row r="16" spans="2:3" x14ac:dyDescent="0.2">
      <c r="B16" s="49"/>
      <c r="C16" s="50"/>
    </row>
    <row r="18" spans="1:8" ht="15" x14ac:dyDescent="0.2">
      <c r="B18" s="51"/>
      <c r="C18" s="124" t="s">
        <v>77</v>
      </c>
      <c r="D18" s="124"/>
      <c r="E18" s="124"/>
      <c r="F18" s="124"/>
      <c r="G18" s="124"/>
      <c r="H18" s="124"/>
    </row>
    <row r="19" spans="1:8" ht="15" x14ac:dyDescent="0.2">
      <c r="B19" s="125" t="s">
        <v>84</v>
      </c>
      <c r="C19" s="52"/>
      <c r="D19" s="53">
        <v>0.2</v>
      </c>
      <c r="E19" s="53">
        <v>0.4</v>
      </c>
      <c r="F19" s="53">
        <v>0.6</v>
      </c>
      <c r="G19" s="53">
        <v>0.8</v>
      </c>
      <c r="H19" s="53">
        <v>1</v>
      </c>
    </row>
    <row r="20" spans="1:8" ht="15" x14ac:dyDescent="0.2">
      <c r="B20" s="125"/>
      <c r="C20" s="52">
        <v>1</v>
      </c>
      <c r="D20" s="54">
        <v>1.2</v>
      </c>
      <c r="E20" s="54">
        <v>1.4</v>
      </c>
      <c r="F20" s="54">
        <v>1.6</v>
      </c>
      <c r="G20" s="54">
        <v>1.8</v>
      </c>
      <c r="H20" s="54">
        <v>2</v>
      </c>
    </row>
    <row r="21" spans="1:8" ht="15" x14ac:dyDescent="0.2">
      <c r="B21" s="125"/>
      <c r="C21" s="52">
        <v>2</v>
      </c>
      <c r="D21" s="54">
        <v>2.4</v>
      </c>
      <c r="E21" s="55">
        <v>2.8</v>
      </c>
      <c r="F21" s="55">
        <v>3.2</v>
      </c>
      <c r="G21" s="55">
        <v>3.6</v>
      </c>
      <c r="H21" s="55">
        <v>4</v>
      </c>
    </row>
    <row r="22" spans="1:8" ht="15" x14ac:dyDescent="0.2">
      <c r="B22" s="125"/>
      <c r="C22" s="52">
        <v>3</v>
      </c>
      <c r="D22" s="55">
        <v>3.6</v>
      </c>
      <c r="E22" s="56">
        <v>4.2</v>
      </c>
      <c r="F22" s="56">
        <v>4.8</v>
      </c>
      <c r="G22" s="56">
        <v>5.4</v>
      </c>
      <c r="H22" s="57">
        <v>6</v>
      </c>
    </row>
    <row r="23" spans="1:8" ht="15" x14ac:dyDescent="0.2">
      <c r="B23" s="125"/>
      <c r="C23" s="52">
        <v>4</v>
      </c>
      <c r="D23" s="56">
        <v>4.8</v>
      </c>
      <c r="E23" s="56">
        <v>5.6</v>
      </c>
      <c r="F23" s="57">
        <v>6.4</v>
      </c>
      <c r="G23" s="57">
        <v>7.2</v>
      </c>
      <c r="H23" s="58">
        <v>8</v>
      </c>
    </row>
    <row r="24" spans="1:8" ht="15" x14ac:dyDescent="0.2">
      <c r="B24" s="125"/>
      <c r="C24" s="52">
        <v>5</v>
      </c>
      <c r="D24" s="57">
        <v>6</v>
      </c>
      <c r="E24" s="57">
        <v>7</v>
      </c>
      <c r="F24" s="58">
        <v>8</v>
      </c>
      <c r="G24" s="58">
        <v>9</v>
      </c>
      <c r="H24" s="58">
        <v>10</v>
      </c>
    </row>
    <row r="27" spans="1:8" ht="15" x14ac:dyDescent="0.25">
      <c r="A27" s="111" t="s">
        <v>54</v>
      </c>
      <c r="B27" s="111"/>
      <c r="C27" s="111"/>
      <c r="D27" s="59"/>
      <c r="E27" s="60"/>
      <c r="F27" s="60"/>
    </row>
    <row r="28" spans="1:8" ht="15" x14ac:dyDescent="0.25">
      <c r="A28" s="27" t="s">
        <v>55</v>
      </c>
      <c r="B28" s="27" t="s">
        <v>56</v>
      </c>
      <c r="C28" s="27" t="s">
        <v>57</v>
      </c>
      <c r="D28" s="60"/>
      <c r="E28" s="60"/>
      <c r="F28" s="60"/>
    </row>
    <row r="29" spans="1:8" ht="15" x14ac:dyDescent="0.2">
      <c r="A29" s="61">
        <v>0.2</v>
      </c>
      <c r="B29" s="29" t="s">
        <v>85</v>
      </c>
      <c r="C29" s="41" t="s">
        <v>136</v>
      </c>
      <c r="D29" s="30"/>
      <c r="E29" s="30"/>
      <c r="F29" s="30"/>
    </row>
    <row r="30" spans="1:8" ht="15" x14ac:dyDescent="0.2">
      <c r="A30" s="61">
        <v>0.4</v>
      </c>
      <c r="B30" s="29" t="s">
        <v>86</v>
      </c>
      <c r="C30" s="41" t="s">
        <v>137</v>
      </c>
      <c r="D30" s="30"/>
      <c r="E30" s="30"/>
      <c r="F30" s="30"/>
    </row>
    <row r="31" spans="1:8" ht="15" x14ac:dyDescent="0.2">
      <c r="A31" s="61">
        <v>0.6</v>
      </c>
      <c r="B31" s="29" t="s">
        <v>87</v>
      </c>
      <c r="C31" s="41" t="s">
        <v>138</v>
      </c>
      <c r="D31" s="30"/>
      <c r="E31" s="30"/>
      <c r="F31" s="30"/>
    </row>
    <row r="32" spans="1:8" ht="15" x14ac:dyDescent="0.2">
      <c r="A32" s="61">
        <v>0.8</v>
      </c>
      <c r="B32" s="29" t="s">
        <v>88</v>
      </c>
      <c r="C32" s="41" t="s">
        <v>139</v>
      </c>
      <c r="D32" s="30"/>
      <c r="E32" s="30"/>
      <c r="F32" s="30"/>
    </row>
    <row r="33" spans="1:30" ht="27" customHeight="1" x14ac:dyDescent="0.2">
      <c r="A33" s="61">
        <v>1</v>
      </c>
      <c r="B33" s="29" t="s">
        <v>89</v>
      </c>
      <c r="C33" s="41" t="s">
        <v>140</v>
      </c>
      <c r="D33" s="31"/>
      <c r="E33" s="31"/>
      <c r="F33" s="31"/>
    </row>
    <row r="36" spans="1:30" ht="15" x14ac:dyDescent="0.25">
      <c r="A36" s="111" t="s">
        <v>59</v>
      </c>
      <c r="B36" s="111"/>
      <c r="C36" s="111"/>
      <c r="D36" s="111"/>
      <c r="E36" s="111"/>
      <c r="G36" s="126" t="s">
        <v>60</v>
      </c>
      <c r="H36" s="126"/>
      <c r="I36" s="126"/>
      <c r="J36" s="126"/>
      <c r="K36" s="126"/>
      <c r="L36" s="126"/>
    </row>
    <row r="37" spans="1:30" ht="15" x14ac:dyDescent="0.25">
      <c r="A37" s="62"/>
      <c r="B37" s="62"/>
      <c r="C37" s="62" t="s">
        <v>90</v>
      </c>
      <c r="D37" s="119" t="s">
        <v>91</v>
      </c>
      <c r="E37" s="121"/>
      <c r="G37" s="77"/>
      <c r="H37" s="77"/>
      <c r="I37" s="77"/>
      <c r="J37" s="77"/>
      <c r="K37" s="77"/>
      <c r="L37" s="77"/>
    </row>
    <row r="38" spans="1:30" ht="15" customHeight="1" x14ac:dyDescent="0.25">
      <c r="A38" s="62" t="s">
        <v>55</v>
      </c>
      <c r="B38" s="28" t="s">
        <v>56</v>
      </c>
      <c r="C38" s="28" t="s">
        <v>92</v>
      </c>
      <c r="D38" s="28" t="s">
        <v>93</v>
      </c>
      <c r="E38" s="28" t="s">
        <v>94</v>
      </c>
      <c r="G38" s="122" t="s">
        <v>61</v>
      </c>
      <c r="H38" s="123" t="s">
        <v>14</v>
      </c>
      <c r="I38" s="123"/>
      <c r="J38" s="123"/>
      <c r="K38" s="123"/>
      <c r="L38" s="123"/>
    </row>
    <row r="39" spans="1:30" ht="85.5" customHeight="1" x14ac:dyDescent="0.2">
      <c r="A39" s="61">
        <v>0.2</v>
      </c>
      <c r="B39" s="29" t="s">
        <v>95</v>
      </c>
      <c r="C39" s="46" t="s">
        <v>96</v>
      </c>
      <c r="D39" s="63" t="s">
        <v>97</v>
      </c>
      <c r="E39" s="33" t="s">
        <v>98</v>
      </c>
      <c r="G39" s="122"/>
      <c r="H39" s="78" t="s">
        <v>141</v>
      </c>
      <c r="I39" s="78" t="s">
        <v>142</v>
      </c>
      <c r="J39" s="78" t="s">
        <v>143</v>
      </c>
      <c r="K39" s="78" t="s">
        <v>144</v>
      </c>
      <c r="L39" s="78" t="s">
        <v>145</v>
      </c>
    </row>
    <row r="40" spans="1:30" ht="99.75" customHeight="1" x14ac:dyDescent="0.2">
      <c r="A40" s="61">
        <v>0.4</v>
      </c>
      <c r="B40" s="29" t="s">
        <v>22</v>
      </c>
      <c r="C40" s="46" t="s">
        <v>99</v>
      </c>
      <c r="D40" s="63" t="s">
        <v>100</v>
      </c>
      <c r="E40" s="33" t="s">
        <v>101</v>
      </c>
      <c r="G40" s="100" t="s">
        <v>146</v>
      </c>
      <c r="H40" s="98"/>
      <c r="I40" s="98"/>
      <c r="J40" s="98"/>
      <c r="K40" s="98"/>
      <c r="L40" s="35"/>
    </row>
    <row r="41" spans="1:30" ht="183" customHeight="1" x14ac:dyDescent="0.2">
      <c r="A41" s="61">
        <v>0.6</v>
      </c>
      <c r="B41" s="29" t="s">
        <v>23</v>
      </c>
      <c r="C41" s="46" t="s">
        <v>102</v>
      </c>
      <c r="D41" s="63" t="s">
        <v>103</v>
      </c>
      <c r="E41" s="33" t="s">
        <v>104</v>
      </c>
      <c r="G41" s="100" t="s">
        <v>147</v>
      </c>
      <c r="H41" s="34"/>
      <c r="I41" s="34"/>
      <c r="J41" s="98"/>
      <c r="K41" s="98"/>
      <c r="L41" s="35"/>
    </row>
    <row r="42" spans="1:30" ht="147.75" customHeight="1" x14ac:dyDescent="0.2">
      <c r="A42" s="61">
        <v>0.8</v>
      </c>
      <c r="B42" s="29" t="s">
        <v>24</v>
      </c>
      <c r="C42" s="46" t="s">
        <v>105</v>
      </c>
      <c r="D42" s="63" t="s">
        <v>106</v>
      </c>
      <c r="E42" s="33" t="s">
        <v>107</v>
      </c>
      <c r="G42" s="100" t="s">
        <v>148</v>
      </c>
      <c r="H42" s="34"/>
      <c r="I42" s="34"/>
      <c r="J42" s="34"/>
      <c r="K42" s="98"/>
      <c r="L42" s="35"/>
    </row>
    <row r="43" spans="1:30" ht="158.25" customHeight="1" x14ac:dyDescent="0.2">
      <c r="A43" s="61">
        <v>1</v>
      </c>
      <c r="B43" s="29" t="s">
        <v>25</v>
      </c>
      <c r="C43" s="46" t="s">
        <v>108</v>
      </c>
      <c r="D43" s="63" t="s">
        <v>109</v>
      </c>
      <c r="E43" s="33" t="s">
        <v>110</v>
      </c>
      <c r="G43" s="100" t="s">
        <v>149</v>
      </c>
      <c r="H43" s="99"/>
      <c r="I43" s="34"/>
      <c r="J43" s="34"/>
      <c r="K43" s="98"/>
      <c r="L43" s="35"/>
    </row>
    <row r="44" spans="1:30" ht="98.25" customHeight="1" x14ac:dyDescent="0.2">
      <c r="A44" s="79"/>
      <c r="B44" s="80"/>
      <c r="C44" s="81"/>
      <c r="D44" s="82"/>
      <c r="E44" s="83"/>
      <c r="G44" s="100" t="s">
        <v>150</v>
      </c>
      <c r="H44" s="99"/>
      <c r="I44" s="99"/>
      <c r="J44" s="34"/>
      <c r="K44" s="98"/>
      <c r="L44" s="35"/>
    </row>
    <row r="45" spans="1:30" ht="15" x14ac:dyDescent="0.2">
      <c r="G45" s="84"/>
      <c r="H45" s="85"/>
      <c r="I45" s="85"/>
      <c r="J45" s="85"/>
      <c r="K45" s="85"/>
      <c r="L45" s="85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x14ac:dyDescent="0.2">
      <c r="B46" s="36"/>
      <c r="C46" s="37" t="s">
        <v>62</v>
      </c>
      <c r="G46" s="87"/>
      <c r="H46" s="87"/>
      <c r="I46" s="87"/>
      <c r="J46" s="87"/>
      <c r="K46" s="87"/>
      <c r="L46" s="87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x14ac:dyDescent="0.2">
      <c r="B47" s="64" t="s">
        <v>132</v>
      </c>
      <c r="C47" s="36" t="s">
        <v>32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" customHeight="1" x14ac:dyDescent="0.2">
      <c r="B48" s="38" t="s">
        <v>133</v>
      </c>
      <c r="C48" s="36" t="s">
        <v>111</v>
      </c>
      <c r="G48" s="86"/>
      <c r="H48" s="86"/>
      <c r="I48" s="86"/>
      <c r="J48" s="86"/>
      <c r="K48" s="86"/>
      <c r="L48" s="86"/>
      <c r="M48" s="86"/>
      <c r="N48" s="88"/>
      <c r="O48" s="88"/>
      <c r="P48" s="88"/>
      <c r="Q48" s="88"/>
      <c r="R48" s="88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2:30" ht="15" x14ac:dyDescent="0.25">
      <c r="B49" s="39" t="s">
        <v>134</v>
      </c>
      <c r="C49" s="36" t="s">
        <v>112</v>
      </c>
      <c r="G49" s="89"/>
      <c r="H49" s="89"/>
      <c r="I49" s="89"/>
      <c r="J49" s="89"/>
      <c r="K49" s="89"/>
      <c r="L49" s="89"/>
      <c r="M49" s="86"/>
      <c r="N49" s="88"/>
      <c r="O49" s="88"/>
      <c r="P49" s="88"/>
      <c r="Q49" s="88"/>
      <c r="R49" s="88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2:30" ht="15" x14ac:dyDescent="0.25">
      <c r="B50" s="40" t="s">
        <v>135</v>
      </c>
      <c r="C50" s="36" t="s">
        <v>113</v>
      </c>
      <c r="G50" s="90"/>
      <c r="H50" s="89"/>
      <c r="I50" s="89"/>
      <c r="J50" s="89"/>
      <c r="K50" s="89"/>
      <c r="L50" s="89"/>
      <c r="M50" s="86"/>
      <c r="N50" s="91"/>
      <c r="O50" s="92"/>
      <c r="P50" s="93"/>
      <c r="Q50" s="93"/>
      <c r="R50" s="93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2:30" ht="15" x14ac:dyDescent="0.2">
      <c r="G51" s="90"/>
      <c r="H51" s="94"/>
      <c r="I51" s="94"/>
      <c r="J51" s="94"/>
      <c r="K51" s="94"/>
      <c r="L51" s="94"/>
      <c r="M51" s="86"/>
      <c r="N51" s="91"/>
      <c r="O51" s="92"/>
      <c r="P51" s="93"/>
      <c r="Q51" s="93"/>
      <c r="R51" s="93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2:30" ht="15" x14ac:dyDescent="0.2">
      <c r="G52" s="90"/>
      <c r="H52" s="93"/>
      <c r="I52" s="93"/>
      <c r="J52" s="93"/>
      <c r="K52" s="93"/>
      <c r="L52" s="93"/>
      <c r="M52" s="86"/>
      <c r="N52" s="91"/>
      <c r="O52" s="92"/>
      <c r="P52" s="93"/>
      <c r="Q52" s="93"/>
      <c r="R52" s="93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2:30" ht="15" x14ac:dyDescent="0.2">
      <c r="G53" s="90"/>
      <c r="H53" s="93"/>
      <c r="I53" s="93"/>
      <c r="J53" s="93"/>
      <c r="K53" s="93"/>
      <c r="L53" s="93"/>
      <c r="M53" s="86"/>
      <c r="N53" s="91"/>
      <c r="O53" s="92"/>
      <c r="P53" s="93"/>
      <c r="Q53" s="93"/>
      <c r="R53" s="93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2:30" ht="15" x14ac:dyDescent="0.2">
      <c r="G54" s="90"/>
      <c r="H54" s="93"/>
      <c r="I54" s="93"/>
      <c r="J54" s="93"/>
      <c r="K54" s="93"/>
      <c r="L54" s="93"/>
      <c r="M54" s="86"/>
      <c r="N54" s="91"/>
      <c r="O54" s="92"/>
      <c r="P54" s="93"/>
      <c r="Q54" s="93"/>
      <c r="R54" s="93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</row>
    <row r="55" spans="2:30" ht="15" x14ac:dyDescent="0.2">
      <c r="G55" s="90"/>
      <c r="H55" s="93"/>
      <c r="I55" s="93"/>
      <c r="J55" s="93"/>
      <c r="K55" s="93"/>
      <c r="L55" s="93"/>
      <c r="M55" s="86"/>
      <c r="N55" s="91"/>
      <c r="O55" s="95"/>
      <c r="P55" s="95"/>
      <c r="Q55" s="95"/>
      <c r="R55" s="93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</row>
    <row r="56" spans="2:30" ht="15" x14ac:dyDescent="0.2">
      <c r="G56" s="90"/>
      <c r="H56" s="93"/>
      <c r="I56" s="93"/>
      <c r="J56" s="93"/>
      <c r="K56" s="93"/>
      <c r="L56" s="93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2:30" x14ac:dyDescent="0.2">
      <c r="G57" s="87"/>
      <c r="H57" s="87"/>
      <c r="I57" s="87"/>
      <c r="J57" s="87"/>
      <c r="K57" s="87"/>
      <c r="L57" s="87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2:30" x14ac:dyDescent="0.2"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2:30" x14ac:dyDescent="0.2"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2:30" x14ac:dyDescent="0.2">
      <c r="G60" s="86"/>
      <c r="H60" s="86"/>
      <c r="I60" s="86"/>
      <c r="J60" s="86"/>
      <c r="K60" s="86"/>
      <c r="L60" s="86"/>
      <c r="M60" s="96"/>
      <c r="N60" s="96"/>
      <c r="O60" s="9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</row>
    <row r="61" spans="2:30" ht="39.75" customHeight="1" x14ac:dyDescent="0.2">
      <c r="G61" s="86"/>
      <c r="H61" s="86"/>
      <c r="I61" s="86"/>
      <c r="J61" s="86"/>
      <c r="K61" s="86"/>
      <c r="L61" s="86"/>
      <c r="M61" s="96"/>
      <c r="N61" s="96"/>
      <c r="O61" s="9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</row>
    <row r="62" spans="2:30" x14ac:dyDescent="0.2">
      <c r="G62" s="86"/>
      <c r="H62" s="86"/>
      <c r="I62" s="86"/>
      <c r="J62" s="86"/>
      <c r="K62" s="86"/>
      <c r="L62" s="86"/>
      <c r="M62" s="96"/>
      <c r="N62" s="96"/>
      <c r="O62" s="9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2:30" ht="49.5" customHeight="1" x14ac:dyDescent="0.2">
      <c r="G63" s="86"/>
      <c r="H63" s="86"/>
      <c r="I63" s="86"/>
      <c r="J63" s="86"/>
      <c r="K63" s="86"/>
      <c r="L63" s="86"/>
      <c r="M63" s="96"/>
      <c r="N63" s="96"/>
      <c r="O63" s="9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2:30" x14ac:dyDescent="0.2">
      <c r="G64" s="86"/>
      <c r="H64" s="86"/>
      <c r="I64" s="86"/>
      <c r="J64" s="86"/>
      <c r="K64" s="86"/>
      <c r="L64" s="86"/>
      <c r="M64" s="93"/>
      <c r="N64" s="85"/>
      <c r="O64" s="93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7:30" x14ac:dyDescent="0.2">
      <c r="G65" s="86"/>
      <c r="H65" s="86"/>
      <c r="I65" s="86"/>
      <c r="J65" s="86"/>
      <c r="K65" s="86"/>
      <c r="L65" s="86"/>
      <c r="M65" s="93"/>
      <c r="N65" s="85"/>
      <c r="O65" s="93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7:30" x14ac:dyDescent="0.2">
      <c r="G66" s="86"/>
      <c r="H66" s="86"/>
      <c r="I66" s="86"/>
      <c r="J66" s="86"/>
      <c r="K66" s="86"/>
      <c r="L66" s="86"/>
      <c r="M66" s="97"/>
      <c r="N66" s="93"/>
      <c r="O66" s="93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90C4-13F6-4ADD-80D5-F8909BE784EC}">
  <dimension ref="A1:P27"/>
  <sheetViews>
    <sheetView view="pageBreakPreview" topLeftCell="A10" zoomScaleNormal="95" zoomScaleSheetLayoutView="100" workbookViewId="0">
      <selection activeCell="H11" sqref="H11:H15"/>
    </sheetView>
  </sheetViews>
  <sheetFormatPr baseColWidth="10" defaultRowHeight="15" x14ac:dyDescent="0.25"/>
  <cols>
    <col min="1" max="1" width="18.7109375" customWidth="1"/>
    <col min="2" max="2" width="32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27" t="s">
        <v>26</v>
      </c>
      <c r="B1" s="127"/>
      <c r="C1" s="127"/>
      <c r="D1" s="127"/>
      <c r="E1" s="127"/>
      <c r="F1" s="127"/>
      <c r="G1" s="127"/>
      <c r="H1" s="127"/>
    </row>
    <row r="2" spans="1:16" x14ac:dyDescent="0.25">
      <c r="A2" s="127" t="s">
        <v>15</v>
      </c>
      <c r="B2" s="128" t="s">
        <v>27</v>
      </c>
      <c r="C2" s="127" t="s">
        <v>51</v>
      </c>
      <c r="D2" s="127"/>
      <c r="E2" s="127" t="s">
        <v>28</v>
      </c>
      <c r="F2" s="129" t="s">
        <v>29</v>
      </c>
      <c r="G2" s="130"/>
      <c r="H2" s="127" t="str">
        <f>IF(C4="X", "Valor Probabilidad residual", "Valor Impacto Residual")</f>
        <v>Valor Probabilidad residual</v>
      </c>
    </row>
    <row r="3" spans="1:16" x14ac:dyDescent="0.25">
      <c r="A3" s="127"/>
      <c r="B3" s="128"/>
      <c r="C3" s="67" t="s">
        <v>50</v>
      </c>
      <c r="D3" s="67" t="s">
        <v>114</v>
      </c>
      <c r="E3" s="127"/>
      <c r="F3" s="131"/>
      <c r="G3" s="132"/>
      <c r="H3" s="127"/>
    </row>
    <row r="4" spans="1:16" ht="15" customHeight="1" x14ac:dyDescent="0.25">
      <c r="A4" s="133" t="str">
        <f>+Identificación!B5</f>
        <v>Pueden presentarse transacciones virtuales fraudulentas efectuadas por terceros.</v>
      </c>
      <c r="B4" s="134" t="s">
        <v>65</v>
      </c>
      <c r="C4" s="135" t="s">
        <v>40</v>
      </c>
      <c r="D4" s="135"/>
      <c r="E4" s="68" t="s">
        <v>115</v>
      </c>
      <c r="F4" s="69" t="s">
        <v>123</v>
      </c>
      <c r="G4" s="70">
        <f>IF(F4=$L$7,10%,IF(F4=$L$8,5%,IF(F4=$L$9,2%,)))</f>
        <v>0.1</v>
      </c>
      <c r="H4" s="138">
        <f>IF(C4="X",Analisis!E7-(Analisis!E7*G9),Analisis!G7-(Analisis!G7*G9))</f>
        <v>0.1</v>
      </c>
    </row>
    <row r="5" spans="1:16" ht="30.75" customHeight="1" x14ac:dyDescent="0.25">
      <c r="A5" s="134"/>
      <c r="B5" s="134"/>
      <c r="C5" s="136"/>
      <c r="D5" s="136"/>
      <c r="E5" s="71" t="s">
        <v>117</v>
      </c>
      <c r="F5" s="69" t="s">
        <v>118</v>
      </c>
      <c r="G5" s="72">
        <f>IF(F5="Automático",10%,5%)</f>
        <v>0.1</v>
      </c>
      <c r="H5" s="139"/>
    </row>
    <row r="6" spans="1:16" x14ac:dyDescent="0.25">
      <c r="A6" s="134"/>
      <c r="B6" s="134"/>
      <c r="C6" s="136"/>
      <c r="D6" s="136"/>
      <c r="E6" s="71" t="s">
        <v>119</v>
      </c>
      <c r="F6" s="69" t="s">
        <v>120</v>
      </c>
      <c r="G6" s="72">
        <f>IF(F6="Documentado",10%,5%)</f>
        <v>0.1</v>
      </c>
      <c r="H6" s="139"/>
    </row>
    <row r="7" spans="1:16" x14ac:dyDescent="0.25">
      <c r="A7" s="134"/>
      <c r="B7" s="134"/>
      <c r="C7" s="136"/>
      <c r="D7" s="136"/>
      <c r="E7" s="71" t="s">
        <v>121</v>
      </c>
      <c r="F7" s="69" t="s">
        <v>122</v>
      </c>
      <c r="G7" s="72">
        <f>IF(F7="Continua",10%,5%)</f>
        <v>0.1</v>
      </c>
      <c r="H7" s="139"/>
      <c r="L7" t="s">
        <v>123</v>
      </c>
      <c r="M7" t="s">
        <v>118</v>
      </c>
      <c r="N7" t="s">
        <v>120</v>
      </c>
      <c r="O7" t="s">
        <v>122</v>
      </c>
      <c r="P7" t="s">
        <v>124</v>
      </c>
    </row>
    <row r="8" spans="1:16" x14ac:dyDescent="0.25">
      <c r="A8" s="134"/>
      <c r="B8" s="134"/>
      <c r="C8" s="137"/>
      <c r="D8" s="137"/>
      <c r="E8" s="71" t="s">
        <v>125</v>
      </c>
      <c r="F8" s="69" t="s">
        <v>124</v>
      </c>
      <c r="G8" s="72">
        <f>IF(F8="Con registro",10%,5%)</f>
        <v>0.1</v>
      </c>
      <c r="H8" s="139"/>
      <c r="L8" t="s">
        <v>116</v>
      </c>
      <c r="M8" t="s">
        <v>126</v>
      </c>
      <c r="N8" t="s">
        <v>127</v>
      </c>
      <c r="O8" t="s">
        <v>128</v>
      </c>
      <c r="P8" t="s">
        <v>129</v>
      </c>
    </row>
    <row r="9" spans="1:16" x14ac:dyDescent="0.25">
      <c r="A9" s="141" t="s">
        <v>130</v>
      </c>
      <c r="B9" s="142"/>
      <c r="C9" s="142"/>
      <c r="D9" s="142"/>
      <c r="E9" s="142"/>
      <c r="F9" s="143"/>
      <c r="G9" s="73">
        <f>SUM(G4:G8)</f>
        <v>0.5</v>
      </c>
      <c r="H9" s="140"/>
      <c r="L9" t="s">
        <v>131</v>
      </c>
    </row>
    <row r="10" spans="1:16" ht="15" customHeight="1" x14ac:dyDescent="0.25">
      <c r="A10" s="133" t="str">
        <f>+Identificación!B5</f>
        <v>Pueden presentarse transacciones virtuales fraudulentas efectuadas por terceros.</v>
      </c>
      <c r="B10" s="134" t="s">
        <v>66</v>
      </c>
      <c r="C10" s="135"/>
      <c r="D10" s="135" t="s">
        <v>40</v>
      </c>
      <c r="E10" s="68" t="s">
        <v>115</v>
      </c>
      <c r="F10" s="69" t="s">
        <v>131</v>
      </c>
      <c r="G10" s="70">
        <f>IF(F10=$L$7,10%,IF(F10=$L$8,5%,IF(F10=$L$9,2%,)))</f>
        <v>0.02</v>
      </c>
      <c r="H10" s="74" t="str">
        <f>IF(C10="X", "Valor Probabilidad residual", "Valor Impacto Residual")</f>
        <v>Valor Impacto Residual</v>
      </c>
    </row>
    <row r="11" spans="1:16" ht="15" customHeight="1" x14ac:dyDescent="0.25">
      <c r="A11" s="134"/>
      <c r="B11" s="134"/>
      <c r="C11" s="136"/>
      <c r="D11" s="136"/>
      <c r="E11" s="71" t="s">
        <v>117</v>
      </c>
      <c r="F11" s="69" t="s">
        <v>118</v>
      </c>
      <c r="G11" s="72">
        <f>IF(F11="Automático",10%,5%)</f>
        <v>0.1</v>
      </c>
      <c r="H11" s="139">
        <f>IF(C10="X",Analisis!E7-(Analisis!E7*G15),Analisis!G7-(Analisis!G7*G15))</f>
        <v>0.46399999999999997</v>
      </c>
    </row>
    <row r="12" spans="1:16" ht="15" customHeight="1" x14ac:dyDescent="0.25">
      <c r="A12" s="134"/>
      <c r="B12" s="134"/>
      <c r="C12" s="136"/>
      <c r="D12" s="136"/>
      <c r="E12" s="71" t="s">
        <v>119</v>
      </c>
      <c r="F12" s="69" t="s">
        <v>120</v>
      </c>
      <c r="G12" s="72">
        <f>IF(F12="Documentado",10%,5%)</f>
        <v>0.1</v>
      </c>
      <c r="H12" s="139"/>
    </row>
    <row r="13" spans="1:16" x14ac:dyDescent="0.25">
      <c r="A13" s="134"/>
      <c r="B13" s="134"/>
      <c r="C13" s="136"/>
      <c r="D13" s="136"/>
      <c r="E13" s="71" t="s">
        <v>121</v>
      </c>
      <c r="F13" s="69" t="s">
        <v>122</v>
      </c>
      <c r="G13" s="72">
        <f>IF(F13="Continua",10%,5%)</f>
        <v>0.1</v>
      </c>
      <c r="H13" s="139"/>
    </row>
    <row r="14" spans="1:16" x14ac:dyDescent="0.25">
      <c r="A14" s="134"/>
      <c r="B14" s="134"/>
      <c r="C14" s="137"/>
      <c r="D14" s="137"/>
      <c r="E14" s="71" t="s">
        <v>125</v>
      </c>
      <c r="F14" s="69" t="s">
        <v>124</v>
      </c>
      <c r="G14" s="72">
        <f>IF(F14="Con registro",10%,5%)</f>
        <v>0.1</v>
      </c>
      <c r="H14" s="139"/>
    </row>
    <row r="15" spans="1:16" x14ac:dyDescent="0.25">
      <c r="A15" s="141" t="s">
        <v>130</v>
      </c>
      <c r="B15" s="142"/>
      <c r="C15" s="142"/>
      <c r="D15" s="142"/>
      <c r="E15" s="142"/>
      <c r="F15" s="143"/>
      <c r="G15" s="73">
        <f>SUM(G10:G14)</f>
        <v>0.42000000000000004</v>
      </c>
      <c r="H15" s="140"/>
    </row>
    <row r="16" spans="1:16" ht="15" customHeight="1" x14ac:dyDescent="0.25">
      <c r="A16" s="134" t="str">
        <f>+Identificación!B6</f>
        <v>Puede suceder que no se presenten informes financieros, contables y/o presupuestales  a tiempo a los entes reguladores.</v>
      </c>
      <c r="B16" s="134" t="s">
        <v>52</v>
      </c>
      <c r="C16" s="135" t="s">
        <v>40</v>
      </c>
      <c r="D16" s="135"/>
      <c r="E16" s="68" t="s">
        <v>115</v>
      </c>
      <c r="F16" s="69" t="s">
        <v>116</v>
      </c>
      <c r="G16" s="70">
        <f>IF(F16=$L$7,10%,IF(F16=$L$8,5%,IF(F16=$L$9,2%,)))</f>
        <v>0.05</v>
      </c>
      <c r="H16" s="74" t="str">
        <f>IF(C16="X", "Valor Probabilidad residual", "Valor Impacto Residual")</f>
        <v>Valor Probabilidad residual</v>
      </c>
    </row>
    <row r="17" spans="1:8" x14ac:dyDescent="0.25">
      <c r="A17" s="134"/>
      <c r="B17" s="134"/>
      <c r="C17" s="136"/>
      <c r="D17" s="136"/>
      <c r="E17" s="71" t="s">
        <v>117</v>
      </c>
      <c r="F17" s="69" t="s">
        <v>118</v>
      </c>
      <c r="G17" s="72">
        <f>IF(F17="Automático",10%,5%)</f>
        <v>0.1</v>
      </c>
      <c r="H17" s="139">
        <f>IF(C16="X",Analisis!E8-(Analisis!E8*G21),Analisis!G8-(Analisis!G8*G21))</f>
        <v>0.22000000000000003</v>
      </c>
    </row>
    <row r="18" spans="1:8" x14ac:dyDescent="0.25">
      <c r="A18" s="134"/>
      <c r="B18" s="134"/>
      <c r="C18" s="136"/>
      <c r="D18" s="136"/>
      <c r="E18" s="71" t="s">
        <v>119</v>
      </c>
      <c r="F18" s="69" t="s">
        <v>120</v>
      </c>
      <c r="G18" s="72">
        <f>IF(F18="Documentado",10%,5%)</f>
        <v>0.1</v>
      </c>
      <c r="H18" s="139"/>
    </row>
    <row r="19" spans="1:8" x14ac:dyDescent="0.25">
      <c r="A19" s="134"/>
      <c r="B19" s="134"/>
      <c r="C19" s="136"/>
      <c r="D19" s="136"/>
      <c r="E19" s="71" t="s">
        <v>121</v>
      </c>
      <c r="F19" s="69" t="s">
        <v>122</v>
      </c>
      <c r="G19" s="72">
        <f>IF(F19="Continua",10%,5%)</f>
        <v>0.1</v>
      </c>
      <c r="H19" s="139"/>
    </row>
    <row r="20" spans="1:8" x14ac:dyDescent="0.25">
      <c r="A20" s="134"/>
      <c r="B20" s="134"/>
      <c r="C20" s="137"/>
      <c r="D20" s="137"/>
      <c r="E20" s="71" t="s">
        <v>125</v>
      </c>
      <c r="F20" s="69" t="s">
        <v>124</v>
      </c>
      <c r="G20" s="72">
        <f>IF(F20="Con registro",10%,5%)</f>
        <v>0.1</v>
      </c>
      <c r="H20" s="139"/>
    </row>
    <row r="21" spans="1:8" x14ac:dyDescent="0.25">
      <c r="A21" s="141" t="s">
        <v>130</v>
      </c>
      <c r="B21" s="142"/>
      <c r="C21" s="142"/>
      <c r="D21" s="142"/>
      <c r="E21" s="142"/>
      <c r="F21" s="143"/>
      <c r="G21" s="73">
        <f>SUM(G16:G20)</f>
        <v>0.44999999999999996</v>
      </c>
      <c r="H21" s="140"/>
    </row>
    <row r="22" spans="1:8" ht="15" customHeight="1" x14ac:dyDescent="0.25">
      <c r="A22" s="144" t="str">
        <f>+Identificación!B7</f>
        <v>Puede suceder el no pago oportuno de obligaciones, (seguridad social, impuestos…)</v>
      </c>
      <c r="B22" s="134" t="s">
        <v>42</v>
      </c>
      <c r="C22" s="135" t="s">
        <v>40</v>
      </c>
      <c r="D22" s="135"/>
      <c r="E22" s="68" t="s">
        <v>115</v>
      </c>
      <c r="F22" s="69" t="s">
        <v>116</v>
      </c>
      <c r="G22" s="70">
        <f>IF(F22=$L$7,10%,IF(F22=$L$8,5%,IF(F22=$L$9,2%,)))</f>
        <v>0.05</v>
      </c>
      <c r="H22" s="74" t="str">
        <f>IF(C22="X", "Valor Probabilidad residual", "Valor Impacto Residual")</f>
        <v>Valor Probabilidad residual</v>
      </c>
    </row>
    <row r="23" spans="1:8" x14ac:dyDescent="0.25">
      <c r="A23" s="145"/>
      <c r="B23" s="134"/>
      <c r="C23" s="136"/>
      <c r="D23" s="136"/>
      <c r="E23" s="71" t="s">
        <v>117</v>
      </c>
      <c r="F23" s="69" t="s">
        <v>118</v>
      </c>
      <c r="G23" s="72">
        <f>IF(F23="Automático",10%,5%)</f>
        <v>0.1</v>
      </c>
      <c r="H23" s="138">
        <f>IF(C22="X",Analisis!E9-(Analisis!E9*G27),Analisis!G9-(Analisis!G9*G27))</f>
        <v>0.11000000000000001</v>
      </c>
    </row>
    <row r="24" spans="1:8" x14ac:dyDescent="0.25">
      <c r="A24" s="145"/>
      <c r="B24" s="134"/>
      <c r="C24" s="136"/>
      <c r="D24" s="136"/>
      <c r="E24" s="71" t="s">
        <v>119</v>
      </c>
      <c r="F24" s="69" t="s">
        <v>120</v>
      </c>
      <c r="G24" s="72">
        <f>IF(F24="Documentado",10%,5%)</f>
        <v>0.1</v>
      </c>
      <c r="H24" s="139"/>
    </row>
    <row r="25" spans="1:8" x14ac:dyDescent="0.25">
      <c r="A25" s="145"/>
      <c r="B25" s="134"/>
      <c r="C25" s="136"/>
      <c r="D25" s="136"/>
      <c r="E25" s="71" t="s">
        <v>121</v>
      </c>
      <c r="F25" s="69" t="s">
        <v>122</v>
      </c>
      <c r="G25" s="72">
        <f>IF(F25="Continua",10%,5%)</f>
        <v>0.1</v>
      </c>
      <c r="H25" s="139"/>
    </row>
    <row r="26" spans="1:8" x14ac:dyDescent="0.25">
      <c r="A26" s="145"/>
      <c r="B26" s="134"/>
      <c r="C26" s="137"/>
      <c r="D26" s="137"/>
      <c r="E26" s="71" t="s">
        <v>125</v>
      </c>
      <c r="F26" s="69" t="s">
        <v>124</v>
      </c>
      <c r="G26" s="72">
        <f>IF(F26="Con registro",10%,5%)</f>
        <v>0.1</v>
      </c>
      <c r="H26" s="139"/>
    </row>
    <row r="27" spans="1:8" x14ac:dyDescent="0.25">
      <c r="A27" s="141" t="s">
        <v>130</v>
      </c>
      <c r="B27" s="142"/>
      <c r="C27" s="142"/>
      <c r="D27" s="142"/>
      <c r="E27" s="142"/>
      <c r="F27" s="143"/>
      <c r="G27" s="73">
        <f>SUM(G22:G26)</f>
        <v>0.44999999999999996</v>
      </c>
      <c r="H27" s="140"/>
    </row>
  </sheetData>
  <mergeCells count="31">
    <mergeCell ref="A22:A26"/>
    <mergeCell ref="B22:B26"/>
    <mergeCell ref="C22:C26"/>
    <mergeCell ref="D22:D26"/>
    <mergeCell ref="H23:H27"/>
    <mergeCell ref="A27:F27"/>
    <mergeCell ref="A16:A20"/>
    <mergeCell ref="B16:B20"/>
    <mergeCell ref="C16:C20"/>
    <mergeCell ref="D16:D20"/>
    <mergeCell ref="H17:H21"/>
    <mergeCell ref="A21:F21"/>
    <mergeCell ref="A10:A14"/>
    <mergeCell ref="B10:B14"/>
    <mergeCell ref="C10:C14"/>
    <mergeCell ref="D10:D14"/>
    <mergeCell ref="H11:H15"/>
    <mergeCell ref="A15:F15"/>
    <mergeCell ref="A4:A8"/>
    <mergeCell ref="B4:B8"/>
    <mergeCell ref="C4:C8"/>
    <mergeCell ref="D4:D8"/>
    <mergeCell ref="H4:H9"/>
    <mergeCell ref="A9:F9"/>
    <mergeCell ref="A1:H1"/>
    <mergeCell ref="A2:A3"/>
    <mergeCell ref="B2:B3"/>
    <mergeCell ref="C2:D2"/>
    <mergeCell ref="E2:E3"/>
    <mergeCell ref="F2:G3"/>
    <mergeCell ref="H2:H3"/>
  </mergeCells>
  <dataValidations count="5">
    <dataValidation type="list" allowBlank="1" showInputMessage="1" showErrorMessage="1" sqref="F4 F10 F16 F22" xr:uid="{7568460E-A379-4373-821D-176B6978A333}">
      <formula1>$L$7:$L$9</formula1>
    </dataValidation>
    <dataValidation type="list" allowBlank="1" showInputMessage="1" showErrorMessage="1" sqref="F8 F14 F20 F26" xr:uid="{A13F12C0-16B7-4692-BA3B-81A5CCCB12CC}">
      <formula1>$P$7:$P$8</formula1>
    </dataValidation>
    <dataValidation type="list" allowBlank="1" showInputMessage="1" showErrorMessage="1" sqref="F7 F13 F19 F25" xr:uid="{8A3ED0F9-E19B-4B0F-B1AF-CF9E23C8E3B8}">
      <formula1>$O$7:$O$8</formula1>
    </dataValidation>
    <dataValidation type="list" allowBlank="1" showInputMessage="1" showErrorMessage="1" sqref="F6 F12 F18 F24" xr:uid="{CEA72FA8-4E9C-4EC5-BAC1-6188E4B7459E}">
      <formula1>$N$7:$N$8</formula1>
    </dataValidation>
    <dataValidation type="list" allowBlank="1" showInputMessage="1" showErrorMessage="1" sqref="F5 F11 F17 F23" xr:uid="{033D609B-BA54-4968-A32B-D50950574EA1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6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40598-1436-4AD9-AA57-57C072CF7A8D}">
  <dimension ref="A1:I11"/>
  <sheetViews>
    <sheetView tabSelected="1" view="pageBreakPreview" zoomScaleNormal="90" zoomScaleSheetLayoutView="100" workbookViewId="0">
      <selection activeCell="G9" sqref="G9"/>
    </sheetView>
  </sheetViews>
  <sheetFormatPr baseColWidth="10" defaultColWidth="11" defaultRowHeight="14.25" x14ac:dyDescent="0.2"/>
  <cols>
    <col min="1" max="1" width="38.28515625" style="5" customWidth="1"/>
    <col min="2" max="2" width="8.28515625" style="5" bestFit="1" customWidth="1"/>
    <col min="3" max="3" width="14.85546875" style="5" bestFit="1" customWidth="1"/>
    <col min="4" max="4" width="8.7109375" style="5" customWidth="1"/>
    <col min="5" max="5" width="17" style="5" customWidth="1"/>
    <col min="6" max="6" width="33.42578125" style="5" customWidth="1"/>
    <col min="7" max="7" width="21.7109375" style="5" customWidth="1"/>
    <col min="8" max="8" width="29.5703125" style="5" customWidth="1"/>
    <col min="9" max="9" width="55.28515625" style="5" customWidth="1"/>
    <col min="10" max="16384" width="11" style="5"/>
  </cols>
  <sheetData>
    <row r="1" spans="1:9" ht="15" x14ac:dyDescent="0.25">
      <c r="A1" s="111" t="s">
        <v>31</v>
      </c>
      <c r="B1" s="111"/>
      <c r="C1" s="111"/>
      <c r="D1" s="111"/>
      <c r="E1" s="111"/>
      <c r="F1" s="111"/>
      <c r="G1" s="111"/>
      <c r="H1" s="111"/>
    </row>
    <row r="2" spans="1:9" x14ac:dyDescent="0.2">
      <c r="A2" s="112" t="str">
        <f>+'Contexto Estratégico'!A2:D2</f>
        <v>PROCESO: Gestión Financiera</v>
      </c>
      <c r="B2" s="112"/>
      <c r="C2" s="112"/>
      <c r="D2" s="112"/>
      <c r="E2" s="112"/>
      <c r="F2" s="112"/>
      <c r="G2" s="112"/>
      <c r="H2" s="112"/>
    </row>
    <row r="3" spans="1:9" ht="30" customHeight="1" x14ac:dyDescent="0.2">
      <c r="A3" s="113" t="str">
        <f>+'Contexto Estratégico'!A3:D3</f>
        <v xml:space="preserve">OBJETIVO: Garantizar y administrar eficiente, eficaz y efectivamente los recursos financieros para el cumplimiento de las actividades de los diferentes procesos de la entidad </v>
      </c>
      <c r="B3" s="113"/>
      <c r="C3" s="113"/>
      <c r="D3" s="113"/>
      <c r="E3" s="113"/>
      <c r="F3" s="113"/>
      <c r="G3" s="113"/>
      <c r="H3" s="113"/>
    </row>
    <row r="4" spans="1:9" ht="15" x14ac:dyDescent="0.25">
      <c r="A4" s="114" t="s">
        <v>15</v>
      </c>
      <c r="B4" s="120"/>
      <c r="C4" s="120"/>
      <c r="D4" s="120"/>
      <c r="E4" s="121"/>
      <c r="F4" s="114" t="s">
        <v>30</v>
      </c>
      <c r="G4" s="114" t="s">
        <v>18</v>
      </c>
      <c r="H4" s="116" t="s">
        <v>19</v>
      </c>
    </row>
    <row r="5" spans="1:9" ht="15" x14ac:dyDescent="0.25">
      <c r="A5" s="114"/>
      <c r="B5" s="119" t="s">
        <v>17</v>
      </c>
      <c r="C5" s="121"/>
      <c r="D5" s="111" t="s">
        <v>14</v>
      </c>
      <c r="E5" s="111"/>
      <c r="F5" s="115"/>
      <c r="G5" s="115"/>
      <c r="H5" s="117"/>
    </row>
    <row r="6" spans="1:9" ht="15" x14ac:dyDescent="0.25">
      <c r="A6" s="114"/>
      <c r="B6" s="76" t="s">
        <v>20</v>
      </c>
      <c r="C6" s="76" t="s">
        <v>21</v>
      </c>
      <c r="D6" s="76" t="s">
        <v>20</v>
      </c>
      <c r="E6" s="76" t="s">
        <v>21</v>
      </c>
      <c r="F6" s="115"/>
      <c r="G6" s="115"/>
      <c r="H6" s="118"/>
    </row>
    <row r="7" spans="1:9" ht="57" x14ac:dyDescent="0.2">
      <c r="A7" s="10" t="str">
        <f>+Identificación!B5</f>
        <v>Pueden presentarse transacciones virtuales fraudulentas efectuadas por terceros.</v>
      </c>
      <c r="B7" s="66">
        <v>0.1</v>
      </c>
      <c r="C7" s="10" t="str">
        <f>IF(B7&lt;=20%,ProbImpacto!$B$29,IF(B7&lt;=40%,ProbImpacto!$B$30,IF(B7&lt;=60%,ProbImpacto!$B$31,IF(B7&lt;=80%,ProbImpacto!$B$32,ProbImpacto!$B$33))))</f>
        <v xml:space="preserve">Muy Baja </v>
      </c>
      <c r="D7" s="66">
        <v>0.46</v>
      </c>
      <c r="E7" s="10" t="str">
        <f>IF(D7&lt;=20%,ProbImpacto!$B$39,IF(D7&lt;=40%,ProbImpacto!$B$40,IF(D7&lt;=60%,ProbImpacto!$B$41,IF(D7&lt;=80%,ProbImpacto!$B$42,ProbImpacto!$B$43))))</f>
        <v>Moderado</v>
      </c>
      <c r="F7" s="75" t="str">
        <f>+Identificación!E5</f>
        <v>Pérdida de dinero.
Procesos y sanciones penales, fiscales y disciplinarias a los funcionarios</v>
      </c>
      <c r="G7" s="10" t="s">
        <v>133</v>
      </c>
      <c r="H7" s="10" t="s">
        <v>111</v>
      </c>
      <c r="I7" s="6"/>
    </row>
    <row r="8" spans="1:9" ht="60" customHeight="1" x14ac:dyDescent="0.2">
      <c r="A8" s="10" t="str">
        <f>+Identificación!B6</f>
        <v>Puede suceder que no se presenten informes financieros, contables y/o presupuestales  a tiempo a los entes reguladores.</v>
      </c>
      <c r="B8" s="66">
        <v>0.22</v>
      </c>
      <c r="C8" s="10" t="str">
        <f>IF(B8&lt;=20%,ProbImpacto!$B$29,IF(B8&lt;=40%,ProbImpacto!$B$30,IF(B8&lt;=60%,ProbImpacto!$B$31,IF(B8&lt;=80%,ProbImpacto!$B$32,ProbImpacto!$B$33))))</f>
        <v xml:space="preserve">Baja </v>
      </c>
      <c r="D8" s="66">
        <v>0.6</v>
      </c>
      <c r="E8" s="10" t="str">
        <f>IF(D8&lt;=20%,ProbImpacto!$B$39,IF(D8&lt;=40%,ProbImpacto!$B$40,IF(D8&lt;=60%,ProbImpacto!$B$41,IF(D8&lt;=80%,ProbImpacto!$B$42,ProbImpacto!$B$43))))</f>
        <v>Moderado</v>
      </c>
      <c r="F8" s="75" t="str">
        <f>+Identificación!E6</f>
        <v>Sanciones a la entidad y a los funcionarios</v>
      </c>
      <c r="G8" s="10" t="s">
        <v>133</v>
      </c>
      <c r="H8" s="10" t="s">
        <v>111</v>
      </c>
    </row>
    <row r="9" spans="1:9" ht="42.75" x14ac:dyDescent="0.2">
      <c r="A9" s="10" t="str">
        <f>+Identificación!B7</f>
        <v>Puede suceder el no pago oportuno de obligaciones, (seguridad social, impuestos…)</v>
      </c>
      <c r="B9" s="66">
        <v>0.11</v>
      </c>
      <c r="C9" s="10" t="str">
        <f>IF(B9&lt;=20%,ProbImpacto!$B$29,IF(B9&lt;=40%,ProbImpacto!$B$30,IF(B9&lt;=60%,ProbImpacto!$B$31,IF(B9&lt;=80%,ProbImpacto!$B$32,ProbImpacto!$B$33))))</f>
        <v xml:space="preserve">Muy Baja </v>
      </c>
      <c r="D9" s="66">
        <v>0.4</v>
      </c>
      <c r="E9" s="10" t="str">
        <f>IF(D9&lt;=20%,ProbImpacto!$B$39,IF(D9&lt;=40%,ProbImpacto!$B$40,IF(D9&lt;=60%,ProbImpacto!$B$41,IF(D9&lt;=80%,ProbImpacto!$B$42,ProbImpacto!$B$43))))</f>
        <v>Menor</v>
      </c>
      <c r="F9" s="75" t="str">
        <f>+Identificación!E7</f>
        <v>Sanciones a la entidad y a los funcionarios</v>
      </c>
      <c r="G9" s="10" t="s">
        <v>132</v>
      </c>
      <c r="H9" s="10" t="s">
        <v>32</v>
      </c>
    </row>
    <row r="10" spans="1:9" x14ac:dyDescent="0.2">
      <c r="A10" s="10">
        <f>+Identificación!A8</f>
        <v>0</v>
      </c>
      <c r="B10" s="11"/>
      <c r="C10" s="10"/>
      <c r="D10" s="11"/>
      <c r="E10" s="10"/>
      <c r="F10" s="75"/>
      <c r="G10" s="10"/>
      <c r="H10" s="10"/>
    </row>
    <row r="11" spans="1:9" x14ac:dyDescent="0.2">
      <c r="A11" s="10">
        <f>+Identificación!A9</f>
        <v>0</v>
      </c>
      <c r="B11" s="11"/>
      <c r="C11" s="10"/>
      <c r="D11" s="11"/>
      <c r="E11" s="10"/>
      <c r="F11" s="75"/>
      <c r="G11" s="10"/>
      <c r="H11" s="10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C10:C11">
    <cfRule type="containsText" dxfId="29" priority="23" operator="containsText" text="Improbable">
      <formula>NOT(ISERROR(SEARCH("Improbable",C10)))</formula>
    </cfRule>
    <cfRule type="containsText" dxfId="28" priority="24" operator="containsText" text="Casi seguro">
      <formula>NOT(ISERROR(SEARCH("Casi seguro",C10)))</formula>
    </cfRule>
    <cfRule type="containsText" dxfId="27" priority="25" operator="containsText" text="Probable">
      <formula>NOT(ISERROR(SEARCH("Probable",C10)))</formula>
    </cfRule>
    <cfRule type="containsText" dxfId="26" priority="26" operator="containsText" text="Raro">
      <formula>NOT(ISERROR(SEARCH("Raro",C10)))</formula>
    </cfRule>
  </conditionalFormatting>
  <conditionalFormatting sqref="G7:G11">
    <cfRule type="containsText" dxfId="25" priority="27" operator="containsText" text="extrema">
      <formula>NOT(ISERROR(SEARCH("extrema",G7)))</formula>
    </cfRule>
    <cfRule type="containsText" dxfId="24" priority="28" operator="containsText" text="Alta">
      <formula>NOT(ISERROR(SEARCH("Alta",G7)))</formula>
    </cfRule>
    <cfRule type="containsText" dxfId="23" priority="29" operator="containsText" text="moderada">
      <formula>NOT(ISERROR(SEARCH("moderada",G7)))</formula>
    </cfRule>
    <cfRule type="containsText" dxfId="22" priority="30" operator="containsText" text="Zona de riesgo baja">
      <formula>NOT(ISERROR(SEARCH("Zona de riesgo baja",G7)))</formula>
    </cfRule>
  </conditionalFormatting>
  <conditionalFormatting sqref="E10:E11">
    <cfRule type="containsText" dxfId="21" priority="16" operator="containsText" text="Catastrofico">
      <formula>NOT(ISERROR(SEARCH("Catastrofico",E10)))</formula>
    </cfRule>
    <cfRule type="containsText" dxfId="20" priority="17" operator="containsText" text="Mayor">
      <formula>NOT(ISERROR(SEARCH("Mayor",E10)))</formula>
    </cfRule>
    <cfRule type="containsText" dxfId="19" priority="18" operator="containsText" text="Moderado">
      <formula>NOT(ISERROR(SEARCH("Moderado",E10)))</formula>
    </cfRule>
    <cfRule type="containsText" dxfId="18" priority="19" operator="containsText" text="Menor">
      <formula>NOT(ISERROR(SEARCH("Menor",E10)))</formula>
    </cfRule>
    <cfRule type="containsText" dxfId="17" priority="20" operator="containsText" text="Menor">
      <formula>NOT(ISERROR(SEARCH("Menor",E10)))</formula>
    </cfRule>
    <cfRule type="containsText" dxfId="16" priority="21" operator="containsText" text="Menor">
      <formula>NOT(ISERROR(SEARCH("Menor",E10)))</formula>
    </cfRule>
    <cfRule type="containsText" dxfId="15" priority="22" operator="containsText" text="Insignificante">
      <formula>NOT(ISERROR(SEARCH("Insignificante",E10)))</formula>
    </cfRule>
  </conditionalFormatting>
  <conditionalFormatting sqref="C10:C11">
    <cfRule type="containsText" dxfId="14" priority="15" operator="containsText" text="Posible">
      <formula>NOT(ISERROR(SEARCH("Posible",C10)))</formula>
    </cfRule>
  </conditionalFormatting>
  <conditionalFormatting sqref="H7:H11">
    <cfRule type="containsText" dxfId="13" priority="11" operator="containsText" text="d.">
      <formula>NOT(ISERROR(SEARCH("d.",H7)))</formula>
    </cfRule>
    <cfRule type="containsText" dxfId="12" priority="12" operator="containsText" text="c.">
      <formula>NOT(ISERROR(SEARCH("c.",H7)))</formula>
    </cfRule>
    <cfRule type="containsText" dxfId="11" priority="13" operator="containsText" text="b.">
      <formula>NOT(ISERROR(SEARCH("b.",H7)))</formula>
    </cfRule>
    <cfRule type="containsText" dxfId="10" priority="14" operator="containsText" text="a.">
      <formula>NOT(ISERROR(SEARCH("a.",H7)))</formula>
    </cfRule>
  </conditionalFormatting>
  <dataValidations count="5">
    <dataValidation type="list" allowBlank="1" showInputMessage="1" showErrorMessage="1" prompt="Selecciones la medida de respuesta al riesgo correspondiente a la zona de riesgo definida en la columna anterior" sqref="H10:H11" xr:uid="{D4674509-723E-4B00-96EE-3660A260E2C6}">
      <formula1>#REF!</formula1>
    </dataValidation>
    <dataValidation type="list" allowBlank="1" showInputMessage="1" showErrorMessage="1" prompt="Identificar la zona de riesgo ubicándola en la matriz de riesgo inherente" sqref="G10:G11" xr:uid="{2DA3D440-D0FB-43F9-AD46-64FA389A2AE6}">
      <formula1>#REF!</formula1>
    </dataValidation>
    <dataValidation type="list" allowBlank="1" showInputMessage="1" showErrorMessage="1" prompt="Seleccione el descriptor correspondiende al valor dado en la columna anterior" sqref="E10:E11" xr:uid="{456264A6-92BB-4852-8317-ECF9817A4184}">
      <formula1>#REF!</formula1>
    </dataValidation>
    <dataValidation type="list" allowBlank="1" showInputMessage="1" showErrorMessage="1" sqref="D10:D11 B10:B11" xr:uid="{4D52F4D7-9D0C-495E-8AFD-5EBA1148E687}">
      <formula1>#REF!</formula1>
    </dataValidation>
    <dataValidation type="list" allowBlank="1" showInputMessage="1" showErrorMessage="1" prompt="Seleccione el descriptor correspondiente al valor de columna anterior" sqref="C10:C11" xr:uid="{C741DF9E-682C-4836-870A-6FCC293A4A5D}">
      <formula1>#REF!</formula1>
    </dataValidation>
  </dataValidations>
  <printOptions horizontalCentered="1" verticalCentered="1"/>
  <pageMargins left="0.7" right="0.7" top="0.75" bottom="0.75" header="0.3" footer="0.3"/>
  <pageSetup scale="68" orientation="landscape" r:id="rId1"/>
  <headerFooter>
    <oddHeader>&amp;L&amp;G&amp;C&amp;16MAPA DE RISGOS
POR PROCESOS, INSTITUCIONAL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lessThanOrEqual" id="{5A41DF6F-9D99-49D4-A828-A34F703204C2}">
            <xm:f>ProbImpacto!$A$29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7" operator="lessThanOrEqual" id="{83E3DB21-45DE-415C-BE33-B0092BA06D9E}">
            <xm:f>ProbImpacto!$A$30</xm:f>
            <x14:dxf>
              <fill>
                <patternFill>
                  <bgColor rgb="FF92D050"/>
                </patternFill>
              </fill>
            </x14:dxf>
          </x14:cfRule>
          <x14:cfRule type="cellIs" priority="8" operator="lessThanOrEqual" id="{01B4EDFB-25BA-4BD2-A696-00233492881F}">
            <xm:f>ProbImpacto!$A$31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lessThanOrEqual" id="{A2009292-7277-4D96-9E28-5B08884C0648}">
            <xm:f>ProbImpacto!$A$32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lessThanOrEqual" id="{A07871F7-FDA8-4D36-95DD-8C3AD82C3601}">
            <xm:f>ProbImpacto!$A$33</xm:f>
            <x14:dxf>
              <fill>
                <patternFill>
                  <bgColor rgb="FFFF0000"/>
                </patternFill>
              </fill>
            </x14:dxf>
          </x14:cfRule>
          <xm:sqref>B7:B9</xm:sqref>
        </x14:conditionalFormatting>
        <x14:conditionalFormatting xmlns:xm="http://schemas.microsoft.com/office/excel/2006/main">
          <x14:cfRule type="cellIs" priority="1" operator="lessThanOrEqual" id="{484234BC-BB6E-4A55-8061-7F1C7DD4ECA9}">
            <xm:f>ProbImpacto!$A$39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2" operator="lessThanOrEqual" id="{BB4D6E0C-64E6-45ED-9F33-5A71D9398A11}">
            <xm:f>ProbImpacto!$A$40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lessThanOrEqual" id="{F7F28EF8-930E-428E-B453-913EF0D3D434}">
            <xm:f>ProbImpacto!$A$41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lessThanOrEqual" id="{0B54D5E0-FA5F-4280-A754-09E509A8871B}">
            <xm:f>ProbImpacto!$A$42</xm:f>
            <x14:dxf>
              <fill>
                <patternFill>
                  <bgColor rgb="FFFFC000"/>
                </patternFill>
              </fill>
            </x14:dxf>
          </x14:cfRule>
          <x14:cfRule type="cellIs" priority="5" operator="lessThanOrEqual" id="{0528D692-70E2-46D5-A715-2954C63E7534}">
            <xm:f>ProbImpacto!$A$43</xm:f>
            <x14:dxf>
              <fill>
                <patternFill>
                  <bgColor rgb="FFFF0000"/>
                </patternFill>
              </fill>
            </x14:dxf>
          </x14:cfRule>
          <xm:sqref>D7:D9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s la medida de respuesta al riesgo correspondiente a la zona de riesgo definida en la columna anterior" xr:uid="{B4618793-B44F-4B8C-947C-FCFC1FB2D075}">
          <x14:formula1>
            <xm:f>ProbImpacto!$C$47:$C$50</xm:f>
          </x14:formula1>
          <xm:sqref>H7:H9</xm:sqref>
        </x14:dataValidation>
        <x14:dataValidation type="list" allowBlank="1" showInputMessage="1" showErrorMessage="1" prompt="Identificar la zona de riesgo ubicándola en la matriz de riesgo inherente" xr:uid="{5EC8B577-E70A-4770-86E9-DA4B7A041200}">
          <x14:formula1>
            <xm:f>ProbImpacto!$B$47:$B$50</xm:f>
          </x14:formula1>
          <xm:sqref>G7:G9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'Contexto Estratégico'!Área_de_impresión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2017-09-04T15:08:10Z</cp:lastPrinted>
  <dcterms:created xsi:type="dcterms:W3CDTF">2016-10-25T13:30:10Z</dcterms:created>
  <dcterms:modified xsi:type="dcterms:W3CDTF">2021-06-22T16:39:21Z</dcterms:modified>
</cp:coreProperties>
</file>