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8_{8905F2B3-0083-422C-9E0C-C842CC4276BD}" xr6:coauthVersionLast="47" xr6:coauthVersionMax="47" xr10:uidLastSave="{00000000-0000-0000-0000-000000000000}"/>
  <bookViews>
    <workbookView xWindow="-120" yWindow="-120" windowWidth="20730" windowHeight="11760" firstSheet="2" activeTab="5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9" r:id="rId4"/>
    <sheet name="Valoración Controles" sheetId="10" r:id="rId5"/>
    <sheet name="Riesgo residual" sheetId="11" r:id="rId6"/>
  </sheets>
  <definedNames>
    <definedName name="_xlnm.Print_Area" localSheetId="0">'Contexto Estratégico'!$A$1:$D$8</definedName>
    <definedName name="_xlnm.Print_Area" localSheetId="1">Identificación!$A$1:$E$9</definedName>
  </definedNames>
  <calcPr calcId="181029"/>
</workbook>
</file>

<file path=xl/calcChain.xml><?xml version="1.0" encoding="utf-8"?>
<calcChain xmlns="http://schemas.openxmlformats.org/spreadsheetml/2006/main">
  <c r="E8" i="11" l="1"/>
  <c r="E9" i="11"/>
  <c r="E10" i="11"/>
  <c r="E11" i="11"/>
  <c r="E7" i="11"/>
  <c r="C8" i="11"/>
  <c r="C9" i="11"/>
  <c r="C10" i="11"/>
  <c r="C11" i="11"/>
  <c r="C7" i="11"/>
  <c r="F10" i="11"/>
  <c r="A10" i="11"/>
  <c r="F9" i="11"/>
  <c r="A9" i="11"/>
  <c r="F8" i="11"/>
  <c r="A8" i="11"/>
  <c r="F7" i="11"/>
  <c r="A7" i="11"/>
  <c r="A3" i="11"/>
  <c r="A2" i="11"/>
  <c r="A22" i="10"/>
  <c r="A16" i="10"/>
  <c r="A10" i="10"/>
  <c r="A4" i="10"/>
  <c r="G32" i="10"/>
  <c r="G31" i="10"/>
  <c r="G30" i="10"/>
  <c r="G29" i="10"/>
  <c r="H28" i="10"/>
  <c r="G28" i="10"/>
  <c r="G26" i="10"/>
  <c r="G25" i="10"/>
  <c r="G24" i="10"/>
  <c r="G23" i="10"/>
  <c r="H22" i="10"/>
  <c r="G22" i="10"/>
  <c r="G20" i="10"/>
  <c r="G19" i="10"/>
  <c r="G18" i="10"/>
  <c r="G17" i="10"/>
  <c r="H16" i="10"/>
  <c r="G16" i="10"/>
  <c r="G14" i="10"/>
  <c r="G13" i="10"/>
  <c r="G12" i="10"/>
  <c r="G11" i="10"/>
  <c r="G15" i="10" s="1"/>
  <c r="H10" i="10"/>
  <c r="G10" i="10"/>
  <c r="G8" i="10"/>
  <c r="G7" i="10"/>
  <c r="G6" i="10"/>
  <c r="G5" i="10"/>
  <c r="G9" i="10" s="1"/>
  <c r="G4" i="10"/>
  <c r="H2" i="10"/>
  <c r="H8" i="4"/>
  <c r="H9" i="4"/>
  <c r="H10" i="4"/>
  <c r="H11" i="4"/>
  <c r="H7" i="4"/>
  <c r="E9" i="4"/>
  <c r="D8" i="4"/>
  <c r="E8" i="4" s="1"/>
  <c r="D9" i="4"/>
  <c r="D10" i="4"/>
  <c r="E10" i="4" s="1"/>
  <c r="D11" i="4"/>
  <c r="E11" i="4" s="1"/>
  <c r="F11" i="4" s="1"/>
  <c r="D7" i="4"/>
  <c r="E7" i="4" s="1"/>
  <c r="G33" i="10" l="1"/>
  <c r="H29" i="10" s="1"/>
  <c r="G27" i="10"/>
  <c r="G21" i="10"/>
  <c r="H17" i="10"/>
  <c r="F9" i="4"/>
  <c r="F10" i="4"/>
  <c r="H23" i="10"/>
  <c r="F8" i="4"/>
  <c r="H11" i="10"/>
  <c r="H4" i="10"/>
  <c r="F7" i="4"/>
  <c r="I10" i="4" l="1"/>
  <c r="A8" i="4"/>
  <c r="A9" i="4"/>
  <c r="A10" i="4"/>
  <c r="A7" i="4"/>
  <c r="I9" i="4" l="1"/>
  <c r="I7" i="4"/>
  <c r="I8" i="4" l="1"/>
  <c r="A2" i="2" l="1"/>
  <c r="A3" i="4" l="1"/>
  <c r="A2" i="4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5C49EB62-8140-4ABF-A3E3-3131D3320BAA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53A02E3D-920D-42E5-8904-1AAF3539D90F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riesgo.
SE DEBE ELEGIR</t>
        </r>
      </text>
    </comment>
    <comment ref="B6" authorId="0" shapeId="0" xr:uid="{8CBF6708-16FD-4C4E-B683-9D91BEAC4DC0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FE1101AF-D578-41DF-9D38-9B3D6C5D7684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59AAFED0-6B53-440E-B1E2-4F9FC3890457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de numérico de la "probabilidad". 
P = FMH + (FMH * FEA)</t>
        </r>
      </text>
    </comment>
    <comment ref="G6" authorId="0" shapeId="0" xr:uid="{E60BDF01-B15A-4F95-878F-91DD9BCA4986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0EE25449-FD8E-4759-8A8C-45BD2CC99304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40E32F6E-6F3D-49AC-971E-155FC61833DA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C1C6461A-3A4A-4598-8B6B-9EB94ACEE086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 residual.
SE DEBE ELEGIR</t>
        </r>
      </text>
    </comment>
    <comment ref="B6" authorId="0" shapeId="0" xr:uid="{691B54A1-03F4-4561-A96E-4F6FA0A8EF8F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pobabilidad residual, según la valoración del control si existe.
SE DEBE EDITAR A MANO</t>
        </r>
      </text>
    </comment>
    <comment ref="D6" authorId="0" shapeId="0" xr:uid="{D3358391-BA91-4145-9AE2-D37EB7F2A82C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<sst xmlns="http://schemas.openxmlformats.org/spreadsheetml/2006/main" count="273" uniqueCount="163">
  <si>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</si>
  <si>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</si>
  <si>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</si>
  <si>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</si>
  <si>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</si>
  <si>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</si>
  <si>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</si>
  <si>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</si>
  <si>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</si>
  <si>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</si>
  <si>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</si>
  <si>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</si>
  <si>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</si>
  <si>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</si>
  <si>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</si>
  <si>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</si>
  <si>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</si>
  <si>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</si>
  <si>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</si>
  <si>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</si>
  <si>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</si>
  <si>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</si>
  <si>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</si>
  <si>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</si>
  <si>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</si>
  <si>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</si>
  <si>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</si>
  <si>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</si>
  <si>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</si>
  <si>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</si>
  <si>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Catastrofico</t>
  </si>
  <si>
    <t>MATRIZ DE RIESGO INHERENTE</t>
  </si>
  <si>
    <t>PROBABILIDAD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</si>
  <si>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</si>
  <si>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</si>
  <si>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</si>
  <si>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</si>
  <si>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</si>
  <si>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</si>
  <si>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</si>
  <si>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X</t>
  </si>
  <si>
    <r>
      <t xml:space="preserve">PROCESO: </t>
    </r>
    <r>
      <rPr>
        <sz val="11"/>
        <color theme="1"/>
        <rFont val="Arial"/>
        <family val="2"/>
      </rPr>
      <t>GESTION DE PARTICIPACION CIUDADANA</t>
    </r>
  </si>
  <si>
    <t>Falencia en la aplicación de las normas de manejo de documentos, conformación y conservación de expedientes</t>
  </si>
  <si>
    <t>La entidad no tiene implementado el sistema de gestión documental</t>
  </si>
  <si>
    <t>Condiciones físicas inadecuadas de varias oficinas de la CGS y no disponibilidad de espacios físicos para la gestión documental.</t>
  </si>
  <si>
    <t>Se llevan registros de los documentos que se reciben, clasificación e identificación</t>
  </si>
  <si>
    <t>No se tiene un plan con la programación para la realización de las actividades de promoción y divulgación del control social</t>
  </si>
  <si>
    <t>Seguimiento y reporte de las metas del plan de acción de la dependencia</t>
  </si>
  <si>
    <t>Alto volumen de trabajo en la dependencia.</t>
  </si>
  <si>
    <t>Alto volumen de trabajo en la dependencia</t>
  </si>
  <si>
    <t xml:space="preserve">Gran cantidad de sujetos de control y puntos de control </t>
  </si>
  <si>
    <t>Puede ocurrir el vencimiento de términos</t>
  </si>
  <si>
    <t>Sanciones disciplinarias o penales a los funcionarios de la entidad</t>
  </si>
  <si>
    <t>Intereses políticos externos en las gestiones de la dependencia</t>
  </si>
  <si>
    <t>Restricción para la entrega de información de las quejas solo al quejoso o lo a los afectados.</t>
  </si>
  <si>
    <t>Puede ocurrir la no realización de actividades de promoción y divulgación del control social</t>
  </si>
  <si>
    <t>Prob</t>
  </si>
  <si>
    <t>Imp</t>
  </si>
  <si>
    <t>Orientación</t>
  </si>
  <si>
    <t>Puede no ocurrir la realización de actividades de promoción y divulgación del control social</t>
  </si>
  <si>
    <t>Condiciones físicas inadecuadas para la conservación y custodia del archivo, cajas de cartón apiladas sobre el suelo</t>
  </si>
  <si>
    <t>Alta interés político en las gestiones de la entidad</t>
  </si>
  <si>
    <t>Limitación de recursos y contratación de personal para la contralorías departamentales</t>
  </si>
  <si>
    <t>Poco personal para la atención de PQRS</t>
  </si>
  <si>
    <r>
      <t>OBJETIVO:</t>
    </r>
    <r>
      <rPr>
        <sz val="11"/>
        <rFont val="Arial"/>
        <family val="2"/>
      </rPr>
      <t xml:space="preserve"> Establecer las directrices y lineamientos generales para realizar el seguimiento a todos los procesos de la CGS con el fin de garantizar el cumplimiento de sus objetivos institucionales y la contribución de estos a los fines esenciales del Estado.</t>
    </r>
  </si>
  <si>
    <t>Hoja de Excel con la relación del estado de los procesos</t>
  </si>
  <si>
    <t>RIESGOS (Puede Suceder que...)</t>
  </si>
  <si>
    <t>Condiciones físicas inadecuadas para la conservación y custodia del archivo, cajas de cartón apiladas sobre el suelo
Falencia en la aplicación de las normas de manejo de documentos, conformación y conservación de expedientes</t>
  </si>
  <si>
    <t>Puede ocurrir la pérdida de información o deterioro de los documentos</t>
  </si>
  <si>
    <t>Sanciones disciplinarias o penales a los funcionarios d ela entidad
Imposibilidad de completar la gestión sobre el caso contenido en el expediente.</t>
  </si>
  <si>
    <t>De imagen</t>
  </si>
  <si>
    <t>Incumplimiento del plan de acción, sanciones disciplinarias para los funcionarios de la dependencia</t>
  </si>
  <si>
    <t>Pueden presentarse tráfico de influencias o presiones indebidas en las gestiones de la dependencia</t>
  </si>
  <si>
    <t>Desvío del cumplimiento de las funciones y los objetivos del proceso.</t>
  </si>
  <si>
    <t>Utilización del aplicativo SIA ATC para gestionar las PQRD</t>
  </si>
  <si>
    <t>Vulnerabilidad de la plataforma SIA ATC</t>
  </si>
  <si>
    <t>Pueden presentarse fallas en el aplicativo SIA ATC</t>
  </si>
  <si>
    <t>Pueden presentase fallas de conectividad, de operación de la plataforma, o de la base de datos</t>
  </si>
  <si>
    <t>Pérdida de información o retraso en la atención de PQRS</t>
  </si>
  <si>
    <t>Copia manual de todos lo asuntos atendidos</t>
  </si>
  <si>
    <t>FMH</t>
  </si>
  <si>
    <t>FEA</t>
  </si>
  <si>
    <t>P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</si>
  <si>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</si>
  <si>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</si>
  <si>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</si>
  <si>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</si>
  <si>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</si>
  <si>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</si>
  <si>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</si>
  <si>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</si>
  <si>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</si>
  <si>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</si>
  <si>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</si>
  <si>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</si>
  <si>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</si>
  <si>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</si>
  <si>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</si>
  <si>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</si>
  <si>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</si>
  <si>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</si>
  <si>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</si>
  <si>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</si>
  <si>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</si>
  <si>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</si>
  <si>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</si>
  <si>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</si>
  <si>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</si>
  <si>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</si>
  <si>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</si>
  <si>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</si>
  <si>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</si>
  <si>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</si>
  <si>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</si>
  <si>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</si>
  <si>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</si>
  <si>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</si>
  <si>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</si>
  <si>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</si>
  <si>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</si>
  <si>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</si>
  <si>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</si>
  <si>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</si>
  <si>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a. Asumir el riesgo</t>
  </si>
  <si>
    <t>b. Reducir el riesgo (mitigar o transferir).</t>
  </si>
  <si>
    <t>c. Reducir el riesgo (mitigar o transferir), evitar el riesgo.</t>
  </si>
  <si>
    <t>d. Reducir el riesgo (mitigar o transferir), evitar el riesgo.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</si>
  <si>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</si>
  <si>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</si>
  <si>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</si>
  <si>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</si>
  <si>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</si>
  <si>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</si>
  <si>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</si>
  <si>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</si>
  <si>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</si>
  <si>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</si>
  <si>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</si>
  <si>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</si>
  <si>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</si>
  <si>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</si>
  <si>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</si>
  <si>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</si>
  <si>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</si>
  <si>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</si>
  <si>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</si>
  <si>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</si>
  <si>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</si>
  <si>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</si>
  <si>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a. Zona de riesgo baja</t>
  </si>
  <si>
    <t>b. Zona de riesgo moderada</t>
  </si>
  <si>
    <t xml:space="preserve">c. Zona de riesgo Alta </t>
  </si>
  <si>
    <t>d. Zona de riesgo extrema</t>
  </si>
  <si>
    <t>Leve
20%</t>
  </si>
  <si>
    <t>Menor 
40%</t>
  </si>
  <si>
    <t>Moderado 
60%</t>
  </si>
  <si>
    <t>Mayor 
80%</t>
  </si>
  <si>
    <t>Catastrófico 
100%</t>
  </si>
  <si>
    <t>Muy Alta
100%</t>
  </si>
  <si>
    <t>Alta 
80%</t>
  </si>
  <si>
    <t>Media 
60%</t>
  </si>
  <si>
    <t>Baja 
40%</t>
  </si>
  <si>
    <t>Muy Baja 
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</si>
</sst>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" fontId="1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9" fontId="18" fillId="0" borderId="0" xfId="0" applyNumberFormat="1" applyFont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9" fontId="19" fillId="10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9" fontId="3" fillId="0" borderId="1" xfId="11" applyFont="1" applyBorder="1" applyAlignment="1">
      <alignment horizontal="left" vertical="center" wrapText="1"/>
    </xf>
    <xf numFmtId="9" fontId="14" fillId="0" borderId="1" xfId="1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Border="1" applyAlignment="1">
      <alignment horizontal="left" vertical="center" wrapText="1"/>
    </xf>
    <xf numFmtId="9" fontId="3" fillId="0" borderId="1" xfId="1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1" xfId="1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/>
    </xf>
    <xf numFmtId="9" fontId="21" fillId="0" borderId="1" xfId="1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9" fontId="21" fillId="4" borderId="1" xfId="1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9" fontId="21" fillId="0" borderId="7" xfId="11" applyFont="1" applyBorder="1" applyAlignment="1">
      <alignment horizontal="center" vertical="center" wrapText="1"/>
    </xf>
    <xf numFmtId="9" fontId="21" fillId="0" borderId="12" xfId="11" applyFont="1" applyBorder="1" applyAlignment="1">
      <alignment horizontal="center" vertical="center" wrapText="1"/>
    </xf>
    <xf numFmtId="9" fontId="21" fillId="0" borderId="6" xfId="11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9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0066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99"/>
        </patternFill>
      </fill>
    </dxf>
    <dxf>
      <font>
        <color auto="1"/>
      </font>
      <fill>
        <patternFill>
          <bgColor rgb="FFFF0066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0066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0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o A Martinez L." id="{1CAD901C-D4D8-4FB0-B936-5EE82DBB6EA8}" userId="92c17e1396a4558c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" dT="2021-06-16T14:16:46.61" personId="{1CAD901C-D4D8-4FB0-B936-5EE82DBB6EA8}" id="{50A877BF-910D-4DF0-A17B-4ED3B4FA8FA1}">
    <text>Corroborar si la medida de control corresponde al riesgo</text>
  </threadedComment>
  <threadedComment ref="A16" dT="2021-06-16T14:17:08.01" personId="{1CAD901C-D4D8-4FB0-B936-5EE82DBB6EA8}" id="{3D760527-35A1-472E-9694-F56AF196FB33}">
    <text>Corroborar si la medida de control corresponde al riesgo pues se repeite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view="pageBreakPreview" zoomScaleNormal="100" zoomScaleSheetLayoutView="100" workbookViewId="0">
      <selection activeCell="A2" sqref="A2:D2"/>
    </sheetView>
  </sheetViews>
  <sheetFormatPr baseColWidth="10" defaultRowHeight="15" x14ac:dyDescent="0.25"/>
  <cols>
    <col min="1" max="1" width="27.140625" customWidth="1"/>
    <col min="2" max="2" width="27.85546875" customWidth="1"/>
    <col min="3" max="4" width="39.42578125" customWidth="1"/>
  </cols>
  <sheetData>
    <row r="1" spans="1:4" ht="28.5" customHeight="1" x14ac:dyDescent="0.25">
      <c r="A1" s="94" t="s">
        <v>0</v>
      </c>
      <c r="B1" s="95"/>
      <c r="C1" s="95"/>
      <c r="D1" s="96"/>
    </row>
    <row r="2" spans="1:4" ht="28.5" customHeight="1" x14ac:dyDescent="0.25">
      <c r="A2" s="97" t="s">
        <v>41</v>
      </c>
      <c r="B2" s="98"/>
      <c r="C2" s="98"/>
      <c r="D2" s="98"/>
    </row>
    <row r="3" spans="1:4" ht="45.75" customHeight="1" x14ac:dyDescent="0.25">
      <c r="A3" s="99" t="s">
        <v>64</v>
      </c>
      <c r="B3" s="100"/>
      <c r="C3" s="100"/>
      <c r="D3" s="101"/>
    </row>
    <row r="4" spans="1:4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4" ht="71.25" customHeight="1" x14ac:dyDescent="0.25">
      <c r="A5" s="16" t="s">
        <v>50</v>
      </c>
      <c r="B5" s="16" t="s">
        <v>49</v>
      </c>
      <c r="C5" s="16" t="s">
        <v>44</v>
      </c>
      <c r="D5" s="16" t="s">
        <v>60</v>
      </c>
    </row>
    <row r="6" spans="1:4" ht="64.5" customHeight="1" x14ac:dyDescent="0.25">
      <c r="A6" s="16" t="s">
        <v>61</v>
      </c>
      <c r="B6" s="16" t="s">
        <v>53</v>
      </c>
      <c r="C6" s="16" t="s">
        <v>43</v>
      </c>
      <c r="D6" s="16" t="s">
        <v>42</v>
      </c>
    </row>
    <row r="7" spans="1:4" ht="61.5" customHeight="1" x14ac:dyDescent="0.25">
      <c r="A7" s="16" t="s">
        <v>74</v>
      </c>
      <c r="B7" s="7" t="s">
        <v>75</v>
      </c>
      <c r="C7" s="16" t="s">
        <v>46</v>
      </c>
      <c r="D7" s="16" t="s">
        <v>46</v>
      </c>
    </row>
    <row r="8" spans="1:4" ht="42.75" customHeight="1" x14ac:dyDescent="0.25">
      <c r="A8" s="16"/>
      <c r="B8" s="16"/>
      <c r="C8" s="16" t="s">
        <v>62</v>
      </c>
      <c r="D8" s="16" t="s">
        <v>63</v>
      </c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1.2927083333333333" bottom="0.74803149606299213" header="0.31496062992125984" footer="0.31496062992125984"/>
  <pageSetup paperSize="119" scale="85" orientation="landscape" r:id="rId1"/>
  <headerFooter>
    <oddHeader>&amp;L&amp;G&amp;C&amp;14MAPA DE RIESGOS
INSTITUCIONAL, POR PROCESOS Y DE CORRUPCIÓN
2021&amp;R&amp;G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"/>
  <sheetViews>
    <sheetView view="pageBreakPreview" zoomScale="85" zoomScaleNormal="100" zoomScaleSheetLayoutView="85" workbookViewId="0">
      <selection sqref="A1:E1"/>
    </sheetView>
  </sheetViews>
  <sheetFormatPr baseColWidth="10" defaultRowHeight="15" x14ac:dyDescent="0.25"/>
  <cols>
    <col min="1" max="1" width="39" customWidth="1"/>
    <col min="2" max="2" width="29.42578125" customWidth="1"/>
    <col min="3" max="3" width="28" customWidth="1"/>
    <col min="4" max="4" width="14.42578125" customWidth="1"/>
    <col min="5" max="5" width="31.7109375" customWidth="1"/>
    <col min="26" max="26" width="22.28515625" customWidth="1"/>
  </cols>
  <sheetData>
    <row r="1" spans="1:26" ht="22.5" customHeight="1" x14ac:dyDescent="0.25">
      <c r="A1" s="102" t="s">
        <v>3</v>
      </c>
      <c r="B1" s="102"/>
      <c r="C1" s="102"/>
      <c r="D1" s="102"/>
      <c r="E1" s="102"/>
    </row>
    <row r="2" spans="1:26" ht="32.25" customHeight="1" x14ac:dyDescent="0.25">
      <c r="A2" s="103" t="str">
        <f>+'Contexto Estratégico'!A2:D2</f>
        <v>PROCESO: GESTION DE PARTICIPACION CIUDADANA</v>
      </c>
      <c r="B2" s="103"/>
      <c r="C2" s="103"/>
      <c r="D2" s="103"/>
      <c r="E2" s="103"/>
    </row>
    <row r="3" spans="1:26" ht="35.25" customHeight="1" x14ac:dyDescent="0.25">
      <c r="A3" s="103" t="str">
        <f>+'Contexto Estratégico'!A3:D3</f>
        <v>OBJETIVO: Establecer las directrices y lineamientos generales para realizar el seguimiento a todos los procesos de la CGS con el fin de garantizar el cumplimiento de sus objetivos institucionales y la contribución de estos a los fines esenciales del Estado.</v>
      </c>
      <c r="B3" s="103"/>
      <c r="C3" s="103"/>
      <c r="D3" s="103"/>
      <c r="E3" s="103"/>
    </row>
    <row r="4" spans="1:26" ht="30" x14ac:dyDescent="0.25">
      <c r="A4" s="18" t="s">
        <v>2</v>
      </c>
      <c r="B4" s="18" t="s">
        <v>66</v>
      </c>
      <c r="C4" s="18" t="s">
        <v>12</v>
      </c>
      <c r="D4" s="18" t="s">
        <v>4</v>
      </c>
      <c r="E4" s="18" t="s">
        <v>6</v>
      </c>
      <c r="Z4" s="4" t="s">
        <v>8</v>
      </c>
    </row>
    <row r="5" spans="1:26" ht="114" x14ac:dyDescent="0.25">
      <c r="A5" s="19" t="s">
        <v>67</v>
      </c>
      <c r="B5" s="23" t="s">
        <v>68</v>
      </c>
      <c r="C5" s="23" t="s">
        <v>68</v>
      </c>
      <c r="D5" s="16" t="s">
        <v>7</v>
      </c>
      <c r="E5" s="19" t="s">
        <v>69</v>
      </c>
      <c r="Z5" s="4" t="s">
        <v>70</v>
      </c>
    </row>
    <row r="6" spans="1:26" ht="57" x14ac:dyDescent="0.25">
      <c r="A6" s="16" t="s">
        <v>46</v>
      </c>
      <c r="B6" s="23" t="s">
        <v>59</v>
      </c>
      <c r="C6" s="23" t="s">
        <v>55</v>
      </c>
      <c r="D6" s="16" t="s">
        <v>8</v>
      </c>
      <c r="E6" s="19" t="s">
        <v>71</v>
      </c>
      <c r="Z6" s="4" t="s">
        <v>9</v>
      </c>
    </row>
    <row r="7" spans="1:26" ht="42.75" x14ac:dyDescent="0.25">
      <c r="A7" s="19" t="s">
        <v>48</v>
      </c>
      <c r="B7" s="23" t="s">
        <v>51</v>
      </c>
      <c r="C7" s="23" t="s">
        <v>51</v>
      </c>
      <c r="D7" s="16" t="s">
        <v>7</v>
      </c>
      <c r="E7" s="19" t="s">
        <v>52</v>
      </c>
      <c r="Z7" s="4" t="s">
        <v>7</v>
      </c>
    </row>
    <row r="8" spans="1:26" ht="57" x14ac:dyDescent="0.25">
      <c r="A8" s="19" t="s">
        <v>53</v>
      </c>
      <c r="B8" s="23" t="s">
        <v>72</v>
      </c>
      <c r="C8" s="23" t="s">
        <v>72</v>
      </c>
      <c r="D8" s="16" t="s">
        <v>11</v>
      </c>
      <c r="E8" s="19" t="s">
        <v>73</v>
      </c>
      <c r="Z8" s="4" t="s">
        <v>10</v>
      </c>
    </row>
    <row r="9" spans="1:26" ht="57" x14ac:dyDescent="0.25">
      <c r="A9" s="7" t="s">
        <v>75</v>
      </c>
      <c r="B9" s="23" t="s">
        <v>76</v>
      </c>
      <c r="C9" s="23" t="s">
        <v>77</v>
      </c>
      <c r="D9" s="16" t="s">
        <v>10</v>
      </c>
      <c r="E9" s="19" t="s">
        <v>78</v>
      </c>
      <c r="Z9" s="4" t="s">
        <v>11</v>
      </c>
    </row>
    <row r="10" spans="1:26" x14ac:dyDescent="0.25">
      <c r="A10" s="3"/>
      <c r="B10" s="3"/>
      <c r="C10" s="3"/>
      <c r="D10" s="3"/>
      <c r="E10" s="3"/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  <row r="13" spans="1:26" x14ac:dyDescent="0.25">
      <c r="A13" s="3"/>
      <c r="B13" s="3"/>
      <c r="C13" s="3"/>
      <c r="D13" s="3"/>
      <c r="E13" s="3"/>
    </row>
    <row r="14" spans="1:26" x14ac:dyDescent="0.25">
      <c r="A14" s="3"/>
      <c r="B14" s="3"/>
      <c r="C14" s="3"/>
      <c r="D14" s="3"/>
      <c r="E14" s="3"/>
    </row>
  </sheetData>
  <mergeCells count="3">
    <mergeCell ref="A1:E1"/>
    <mergeCell ref="A2:E2"/>
    <mergeCell ref="A3:E3"/>
  </mergeCells>
  <dataValidations disablePrompts="1" count="2">
    <dataValidation type="list" allowBlank="1" showInputMessage="1" showErrorMessage="1" prompt="Seleccione una opción" sqref="D7:D9" xr:uid="{00000000-0002-0000-0100-000000000000}">
      <formula1>$Z$5:$Z$9</formula1>
    </dataValidation>
    <dataValidation type="list" allowBlank="1" showInputMessage="1" showErrorMessage="1" prompt="Seleccione una opción" sqref="D5:D6" xr:uid="{00000000-0002-0000-0100-000001000000}">
      <formula1>$Z$4:$Z$9</formula1>
    </dataValidation>
  </dataValidations>
  <printOptions horizontalCentered="1" verticalCentered="1"/>
  <pageMargins left="0.70866141732283472" right="0.70866141732283472" top="1.2927083333333333" bottom="0.74803149606299213" header="0.31496062992125984" footer="0.31496062992125984"/>
  <pageSetup paperSize="119" scale="85" orientation="landscape" r:id="rId1"/>
  <headerFooter>
    <oddHeader>&amp;L&amp;G&amp;C&amp;14MAPA DE RIESGOS
INSTITUCIONAL, POR PROCESOS Y DE CORRUPCIÓN
2021&amp;R&amp;G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view="pageBreakPreview" topLeftCell="A2" zoomScale="80" zoomScaleNormal="80" zoomScaleSheetLayoutView="80" zoomScalePageLayoutView="85" workbookViewId="0">
      <selection activeCell="B11" sqref="B11"/>
    </sheetView>
  </sheetViews>
  <sheetFormatPr baseColWidth="10" defaultColWidth="11" defaultRowHeight="14.25" x14ac:dyDescent="0.2"/>
  <cols>
    <col min="1" max="1" width="32" style="5" customWidth="1"/>
    <col min="2" max="4" width="8.42578125" style="5" customWidth="1"/>
    <col min="5" max="5" width="6.28515625" style="5" bestFit="1" customWidth="1"/>
    <col min="6" max="6" width="11.7109375" style="5" bestFit="1" customWidth="1"/>
    <col min="7" max="7" width="7" style="5" bestFit="1" customWidth="1"/>
    <col min="8" max="8" width="12.28515625" style="5" bestFit="1" customWidth="1"/>
    <col min="9" max="9" width="31" style="5" customWidth="1"/>
    <col min="10" max="10" width="15" style="5" customWidth="1"/>
    <col min="11" max="11" width="24.140625" style="5" customWidth="1"/>
    <col min="12" max="12" width="55.28515625" style="5" customWidth="1"/>
    <col min="13" max="16384" width="11" style="5"/>
  </cols>
  <sheetData>
    <row r="1" spans="1:12" ht="15" x14ac:dyDescent="0.25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x14ac:dyDescent="0.2">
      <c r="A2" s="105" t="str">
        <f>+'Contexto Estratégico'!A2:D2</f>
        <v>PROCESO: GESTION DE PARTICIPACION CIUDADANA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 ht="30.75" customHeight="1" x14ac:dyDescent="0.2">
      <c r="A3" s="106" t="str">
        <f>+'Contexto Estratégico'!A3:D3</f>
        <v>OBJETIVO: Establecer las directrices y lineamientos generales para realizar el seguimiento a todos los procesos de la CGS con el fin de garantizar el cumplimiento de sus objetivos institucionales y la contribución de estos a los fines esenciales del Estado.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2" ht="15" x14ac:dyDescent="0.25">
      <c r="A4" s="107" t="s">
        <v>14</v>
      </c>
      <c r="B4" s="108" t="s">
        <v>15</v>
      </c>
      <c r="C4" s="109"/>
      <c r="D4" s="109"/>
      <c r="E4" s="109"/>
      <c r="F4" s="109"/>
      <c r="G4" s="109"/>
      <c r="H4" s="110"/>
      <c r="I4" s="107" t="s">
        <v>38</v>
      </c>
      <c r="J4" s="107" t="s">
        <v>17</v>
      </c>
      <c r="K4" s="107" t="s">
        <v>18</v>
      </c>
    </row>
    <row r="5" spans="1:12" ht="15" x14ac:dyDescent="0.25">
      <c r="A5" s="107"/>
      <c r="B5" s="108" t="s">
        <v>16</v>
      </c>
      <c r="C5" s="109"/>
      <c r="D5" s="109"/>
      <c r="E5" s="109"/>
      <c r="F5" s="110"/>
      <c r="G5" s="104" t="s">
        <v>13</v>
      </c>
      <c r="H5" s="104"/>
      <c r="I5" s="107"/>
      <c r="J5" s="107"/>
      <c r="K5" s="107"/>
    </row>
    <row r="6" spans="1:12" ht="15" x14ac:dyDescent="0.25">
      <c r="A6" s="107"/>
      <c r="B6" s="25" t="s">
        <v>80</v>
      </c>
      <c r="C6" s="25" t="s">
        <v>81</v>
      </c>
      <c r="D6" s="25" t="s">
        <v>82</v>
      </c>
      <c r="E6" s="20" t="s">
        <v>24</v>
      </c>
      <c r="F6" s="20" t="s">
        <v>25</v>
      </c>
      <c r="G6" s="20" t="s">
        <v>24</v>
      </c>
      <c r="H6" s="20" t="s">
        <v>25</v>
      </c>
      <c r="I6" s="107"/>
      <c r="J6" s="107"/>
      <c r="K6" s="107"/>
    </row>
    <row r="7" spans="1:12" ht="87.75" customHeight="1" x14ac:dyDescent="0.2">
      <c r="A7" s="21" t="str">
        <f>+Identificación!B5</f>
        <v>Puede ocurrir la pérdida de información o deterioro de los documentos</v>
      </c>
      <c r="B7" s="27">
        <v>2</v>
      </c>
      <c r="C7" s="55">
        <v>0.6</v>
      </c>
      <c r="D7" s="57">
        <f>B7+(B7*C7)</f>
        <v>3.2</v>
      </c>
      <c r="E7" s="58">
        <f>IF(D7&lt;=ProbImpacto!$D$21,ProbImpacto!$A$29,IF(D7&lt;=ProbImpacto!$H$21,ProbImpacto!$A$30,IF(D7&lt;=ProbImpacto!$E$23,ProbImpacto!$A$31,IF(D7&lt;=ProbImpacto!$G$23,ProbImpacto!$A$32,ProbImpacto!$A$33))))</f>
        <v>0.4</v>
      </c>
      <c r="F7" s="16" t="str">
        <f>IF(E7=20%,ProbImpacto!$B$29,IF(E7=40%,ProbImpacto!$B$30,IF(E7=60%,ProbImpacto!$B$31,IF(E7=80%,ProbImpacto!$B$32,ProbImpacto!$B$33))))</f>
        <v xml:space="preserve">Baja </v>
      </c>
      <c r="G7" s="58">
        <v>0.8</v>
      </c>
      <c r="H7" s="16" t="str">
        <f>IF(G7=20%,ProbImpacto!$B$39,IF(G7=40%,ProbImpacto!$B$40,IF(G7=60%,ProbImpacto!$B$41,IF(G7=80%,ProbImpacto!$B$42,ProbImpacto!$B$43))))</f>
        <v>Mayor</v>
      </c>
      <c r="I7" s="19" t="str">
        <f>+Identificación!E5</f>
        <v>Sanciones disciplinarias o penales a los funcionarios d ela entidad
Imposibilidad de completar la gestión sobre el caso contenido en el expediente.</v>
      </c>
      <c r="J7" s="16" t="s">
        <v>151</v>
      </c>
      <c r="K7" s="16" t="s">
        <v>125</v>
      </c>
      <c r="L7" s="17"/>
    </row>
    <row r="8" spans="1:12" ht="45" customHeight="1" x14ac:dyDescent="0.2">
      <c r="A8" s="21" t="str">
        <f>+Identificación!B6</f>
        <v>Puede no ocurrir la realización de actividades de promoción y divulgación del control social</v>
      </c>
      <c r="B8" s="27">
        <v>1</v>
      </c>
      <c r="C8" s="55">
        <v>0.6</v>
      </c>
      <c r="D8" s="57">
        <f t="shared" ref="D8:D11" si="0">B8+(B8*C8)</f>
        <v>1.6</v>
      </c>
      <c r="E8" s="58">
        <f>IF(D8&lt;=ProbImpacto!$D$21,ProbImpacto!$A$29,IF(D8&lt;=ProbImpacto!$H$21,ProbImpacto!$A$30,IF(D8&lt;=ProbImpacto!$E$23,ProbImpacto!$A$31,IF(D8&lt;=ProbImpacto!$G$23,ProbImpacto!$A$32,ProbImpacto!$A$33))))</f>
        <v>0.2</v>
      </c>
      <c r="F8" s="26" t="str">
        <f>IF(E8=20%,ProbImpacto!$B$29,IF(E8=40%,ProbImpacto!$B$30,IF(E8=60%,ProbImpacto!$B$31,IF(E8=80%,ProbImpacto!$B$32,ProbImpacto!$B$33))))</f>
        <v xml:space="preserve">Muy Baja </v>
      </c>
      <c r="G8" s="58">
        <v>0.8</v>
      </c>
      <c r="H8" s="26" t="str">
        <f>IF(G8=20%,ProbImpacto!$B$39,IF(G8=40%,ProbImpacto!$B$40,IF(G8=60%,ProbImpacto!$B$41,IF(G8=80%,ProbImpacto!$B$42,ProbImpacto!$B$43))))</f>
        <v>Mayor</v>
      </c>
      <c r="I8" s="19" t="str">
        <f>+Identificación!E6</f>
        <v>Incumplimiento del plan de acción, sanciones disciplinarias para los funcionarios de la dependencia</v>
      </c>
      <c r="J8" s="16" t="s">
        <v>151</v>
      </c>
      <c r="K8" s="16" t="s">
        <v>125</v>
      </c>
    </row>
    <row r="9" spans="1:12" ht="48.75" customHeight="1" x14ac:dyDescent="0.2">
      <c r="A9" s="21" t="str">
        <f>+Identificación!B7</f>
        <v>Puede ocurrir el vencimiento de términos</v>
      </c>
      <c r="B9" s="27">
        <v>3</v>
      </c>
      <c r="C9" s="55">
        <v>0.6</v>
      </c>
      <c r="D9" s="57">
        <f t="shared" si="0"/>
        <v>4.8</v>
      </c>
      <c r="E9" s="58">
        <f>IF(D9&lt;=ProbImpacto!$D$21,ProbImpacto!$A$29,IF(D9&lt;=ProbImpacto!$H$21,ProbImpacto!$A$30,IF(D9&lt;=ProbImpacto!$E$23,ProbImpacto!$A$31,IF(D9&lt;=ProbImpacto!$G$23,ProbImpacto!$A$32,ProbImpacto!$A$33))))</f>
        <v>0.6</v>
      </c>
      <c r="F9" s="26" t="str">
        <f>IF(E9=20%,ProbImpacto!$B$29,IF(E9=40%,ProbImpacto!$B$30,IF(E9=60%,ProbImpacto!$B$31,IF(E9=80%,ProbImpacto!$B$32,ProbImpacto!$B$33))))</f>
        <v xml:space="preserve">Media </v>
      </c>
      <c r="G9" s="58">
        <v>0.8</v>
      </c>
      <c r="H9" s="26" t="str">
        <f>IF(G9=20%,ProbImpacto!$B$39,IF(G9=40%,ProbImpacto!$B$40,IF(G9=60%,ProbImpacto!$B$41,IF(G9=80%,ProbImpacto!$B$42,ProbImpacto!$B$43))))</f>
        <v>Mayor</v>
      </c>
      <c r="I9" s="19" t="str">
        <f>+Identificación!E8</f>
        <v>Desvío del cumplimiento de las funciones y los objetivos del proceso.</v>
      </c>
      <c r="J9" s="16" t="s">
        <v>151</v>
      </c>
      <c r="K9" s="16" t="s">
        <v>125</v>
      </c>
    </row>
    <row r="10" spans="1:12" ht="57" x14ac:dyDescent="0.2">
      <c r="A10" s="21" t="str">
        <f>+Identificación!B8</f>
        <v>Pueden presentarse tráfico de influencias o presiones indebidas en las gestiones de la dependencia</v>
      </c>
      <c r="B10" s="27">
        <v>1</v>
      </c>
      <c r="C10" s="55">
        <v>0.4</v>
      </c>
      <c r="D10" s="57">
        <f t="shared" si="0"/>
        <v>1.4</v>
      </c>
      <c r="E10" s="58">
        <f>IF(D10&lt;=ProbImpacto!$D$21,ProbImpacto!$A$29,IF(D10&lt;=ProbImpacto!$H$21,ProbImpacto!$A$30,IF(D10&lt;=ProbImpacto!$E$23,ProbImpacto!$A$31,IF(D10&lt;=ProbImpacto!$G$23,ProbImpacto!$A$32,ProbImpacto!$A$33))))</f>
        <v>0.2</v>
      </c>
      <c r="F10" s="26" t="str">
        <f>IF(E10=20%,ProbImpacto!$B$29,IF(E10=40%,ProbImpacto!$B$30,IF(E10=60%,ProbImpacto!$B$31,IF(E10=80%,ProbImpacto!$B$32,ProbImpacto!$B$33))))</f>
        <v xml:space="preserve">Muy Baja </v>
      </c>
      <c r="G10" s="58">
        <v>1</v>
      </c>
      <c r="H10" s="26" t="str">
        <f>IF(G10=20%,ProbImpacto!$B$39,IF(G10=40%,ProbImpacto!$B$40,IF(G10=60%,ProbImpacto!$B$41,IF(G10=80%,ProbImpacto!$B$42,ProbImpacto!$B$43))))</f>
        <v>Catastrofico</v>
      </c>
      <c r="I10" s="19" t="str">
        <f>+Identificación!E8</f>
        <v>Desvío del cumplimiento de las funciones y los objetivos del proceso.</v>
      </c>
      <c r="J10" s="16" t="s">
        <v>152</v>
      </c>
      <c r="K10" s="16" t="s">
        <v>126</v>
      </c>
    </row>
    <row r="11" spans="1:12" ht="42.75" x14ac:dyDescent="0.2">
      <c r="A11" s="23" t="s">
        <v>76</v>
      </c>
      <c r="B11" s="23">
        <v>2</v>
      </c>
      <c r="C11" s="56">
        <v>0.6</v>
      </c>
      <c r="D11" s="57">
        <f t="shared" si="0"/>
        <v>3.2</v>
      </c>
      <c r="E11" s="58">
        <f>IF(D11&lt;=ProbImpacto!$D$21,ProbImpacto!$A$29,IF(D11&lt;=ProbImpacto!$H$21,ProbImpacto!$A$30,IF(D11&lt;=ProbImpacto!$E$23,ProbImpacto!$A$31,IF(D11&lt;=ProbImpacto!$G$23,ProbImpacto!$A$32,ProbImpacto!$A$33))))</f>
        <v>0.4</v>
      </c>
      <c r="F11" s="26" t="str">
        <f>IF(E11=20%,ProbImpacto!$B$29,IF(E11=40%,ProbImpacto!$B$30,IF(E11=60%,ProbImpacto!$B$31,IF(E11=80%,ProbImpacto!$B$32,ProbImpacto!$B$33))))</f>
        <v xml:space="preserve">Baja </v>
      </c>
      <c r="G11" s="58">
        <v>0.8</v>
      </c>
      <c r="H11" s="26" t="str">
        <f>IF(G11=20%,ProbImpacto!$B$39,IF(G11=40%,ProbImpacto!$B$40,IF(G11=60%,ProbImpacto!$B$41,IF(G11=80%,ProbImpacto!$B$42,ProbImpacto!$B$43))))</f>
        <v>Mayor</v>
      </c>
      <c r="I11" s="22" t="s">
        <v>78</v>
      </c>
      <c r="J11" s="16" t="s">
        <v>151</v>
      </c>
      <c r="K11" s="16" t="s">
        <v>125</v>
      </c>
    </row>
    <row r="12" spans="1:12" hidden="1" x14ac:dyDescent="0.2">
      <c r="A12" s="16"/>
      <c r="B12" s="26"/>
      <c r="C12" s="26"/>
      <c r="D12" s="26"/>
      <c r="E12" s="16"/>
      <c r="F12" s="16"/>
      <c r="G12" s="16"/>
      <c r="H12" s="16"/>
      <c r="I12" s="16"/>
      <c r="J12" s="16"/>
      <c r="K12" s="16"/>
    </row>
    <row r="13" spans="1:12" hidden="1" x14ac:dyDescent="0.2">
      <c r="A13" s="16"/>
      <c r="B13" s="26"/>
      <c r="C13" s="26"/>
      <c r="D13" s="26"/>
      <c r="E13" s="16"/>
      <c r="F13" s="16"/>
      <c r="G13" s="16"/>
      <c r="H13" s="16"/>
      <c r="I13" s="16"/>
      <c r="J13" s="16"/>
      <c r="K13" s="16"/>
    </row>
    <row r="14" spans="1:12" hidden="1" x14ac:dyDescent="0.2">
      <c r="A14" s="16"/>
      <c r="B14" s="26"/>
      <c r="C14" s="26"/>
      <c r="D14" s="26"/>
      <c r="E14" s="16"/>
      <c r="F14" s="16"/>
      <c r="G14" s="16"/>
      <c r="H14" s="16"/>
      <c r="I14" s="16"/>
      <c r="J14" s="16"/>
      <c r="K14" s="16"/>
    </row>
    <row r="15" spans="1:12" hidden="1" x14ac:dyDescent="0.2">
      <c r="A15" s="16"/>
      <c r="B15" s="26"/>
      <c r="C15" s="26"/>
      <c r="D15" s="26"/>
      <c r="E15" s="16"/>
      <c r="F15" s="16"/>
      <c r="G15" s="16"/>
      <c r="H15" s="16"/>
      <c r="I15" s="16"/>
      <c r="J15" s="16"/>
      <c r="K15" s="16"/>
    </row>
    <row r="16" spans="1:12" hidden="1" x14ac:dyDescent="0.2">
      <c r="A16" s="16"/>
      <c r="B16" s="26"/>
      <c r="C16" s="26"/>
      <c r="D16" s="26"/>
      <c r="E16" s="16"/>
      <c r="F16" s="16"/>
      <c r="G16" s="16"/>
      <c r="H16" s="16"/>
      <c r="I16" s="16"/>
      <c r="J16" s="16"/>
      <c r="K16" s="16"/>
    </row>
    <row r="17" spans="1:11" hidden="1" x14ac:dyDescent="0.2">
      <c r="A17" s="16"/>
      <c r="B17" s="26"/>
      <c r="C17" s="26"/>
      <c r="D17" s="26"/>
      <c r="E17" s="16"/>
      <c r="F17" s="16"/>
      <c r="G17" s="16"/>
      <c r="H17" s="16"/>
      <c r="I17" s="16"/>
      <c r="J17" s="16"/>
      <c r="K17" s="16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H12:H17">
    <cfRule type="containsText" dxfId="95" priority="55" operator="containsText" text="Catastrofico">
      <formula>NOT(ISERROR(SEARCH("Catastrofico",H12)))</formula>
    </cfRule>
    <cfRule type="containsText" dxfId="94" priority="56" operator="containsText" text="Mayor">
      <formula>NOT(ISERROR(SEARCH("Mayor",H12)))</formula>
    </cfRule>
    <cfRule type="containsText" dxfId="93" priority="57" operator="containsText" text="Moderado">
      <formula>NOT(ISERROR(SEARCH("Moderado",H12)))</formula>
    </cfRule>
    <cfRule type="containsText" dxfId="92" priority="58" operator="containsText" text="Menor">
      <formula>NOT(ISERROR(SEARCH("Menor",H12)))</formula>
    </cfRule>
    <cfRule type="containsText" dxfId="91" priority="59" operator="containsText" text="Menor">
      <formula>NOT(ISERROR(SEARCH("Menor",H12)))</formula>
    </cfRule>
    <cfRule type="containsText" dxfId="90" priority="60" operator="containsText" text="Menor">
      <formula>NOT(ISERROR(SEARCH("Menor",H12)))</formula>
    </cfRule>
    <cfRule type="containsText" dxfId="89" priority="61" operator="containsText" text="Insignificante">
      <formula>NOT(ISERROR(SEARCH("Insignificante",H12)))</formula>
    </cfRule>
  </conditionalFormatting>
  <conditionalFormatting sqref="G12:G17">
    <cfRule type="containsText" dxfId="88" priority="49" operator="containsText" text="5">
      <formula>NOT(ISERROR(SEARCH("5",G12)))</formula>
    </cfRule>
    <cfRule type="containsText" dxfId="87" priority="50" operator="containsText" text="4">
      <formula>NOT(ISERROR(SEARCH("4",G12)))</formula>
    </cfRule>
    <cfRule type="containsText" dxfId="86" priority="51" operator="containsText" text="4">
      <formula>NOT(ISERROR(SEARCH("4",G12)))</formula>
    </cfRule>
    <cfRule type="containsText" dxfId="85" priority="52" operator="containsText" text="3">
      <formula>NOT(ISERROR(SEARCH("3",G12)))</formula>
    </cfRule>
    <cfRule type="containsText" dxfId="84" priority="53" operator="containsText" text="2">
      <formula>NOT(ISERROR(SEARCH("2",G12)))</formula>
    </cfRule>
    <cfRule type="containsText" dxfId="83" priority="54" operator="containsText" text="1">
      <formula>NOT(ISERROR(SEARCH("1",G12)))</formula>
    </cfRule>
  </conditionalFormatting>
  <conditionalFormatting sqref="F13:F17">
    <cfRule type="containsText" dxfId="82" priority="41" operator="containsText" text="Improbable">
      <formula>NOT(ISERROR(SEARCH("Improbable",F13)))</formula>
    </cfRule>
    <cfRule type="containsText" dxfId="81" priority="42" operator="containsText" text="Casi seguro">
      <formula>NOT(ISERROR(SEARCH("Casi seguro",F13)))</formula>
    </cfRule>
    <cfRule type="containsText" dxfId="80" priority="43" operator="containsText" text="Probable">
      <formula>NOT(ISERROR(SEARCH("Probable",F13)))</formula>
    </cfRule>
    <cfRule type="containsText" dxfId="79" priority="44" operator="containsText" text="Probable">
      <formula>NOT(ISERROR(SEARCH("Probable",F13)))</formula>
    </cfRule>
    <cfRule type="containsText" dxfId="78" priority="45" operator="containsText" text="Posible">
      <formula>NOT(ISERROR(SEARCH("Posible",F13)))</formula>
    </cfRule>
    <cfRule type="containsText" dxfId="77" priority="46" operator="containsText" text="Improbable">
      <formula>NOT(ISERROR(SEARCH("Improbable",F13)))</formula>
    </cfRule>
    <cfRule type="containsText" dxfId="76" priority="47" operator="containsText" text="Raro">
      <formula>NOT(ISERROR(SEARCH("Raro",F13)))</formula>
    </cfRule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{181BC4AF-D858-421E-8FAC-06042293514B}</x14:id>
        </ext>
      </extLst>
    </cfRule>
  </conditionalFormatting>
  <conditionalFormatting sqref="E12:E17">
    <cfRule type="containsText" dxfId="75" priority="34" operator="containsText" text="4">
      <formula>NOT(ISERROR(SEARCH("4",E12)))</formula>
    </cfRule>
    <cfRule type="containsText" dxfId="74" priority="35" operator="containsText" text="4">
      <formula>NOT(ISERROR(SEARCH("4",E12)))</formula>
    </cfRule>
    <cfRule type="containsText" dxfId="73" priority="36" operator="containsText" text="5">
      <formula>NOT(ISERROR(SEARCH("5",E12)))</formula>
    </cfRule>
    <cfRule type="containsText" dxfId="72" priority="37" operator="containsText" text="4">
      <formula>NOT(ISERROR(SEARCH("4",E12)))</formula>
    </cfRule>
    <cfRule type="containsText" dxfId="71" priority="38" operator="containsText" text="3">
      <formula>NOT(ISERROR(SEARCH("3",E12)))</formula>
    </cfRule>
    <cfRule type="containsText" dxfId="70" priority="39" operator="containsText" text="2">
      <formula>NOT(ISERROR(SEARCH("2",E12)))</formula>
    </cfRule>
    <cfRule type="containsText" dxfId="69" priority="40" operator="containsText" text="1">
      <formula>NOT(ISERROR(SEARCH("1",E12)))</formula>
    </cfRule>
  </conditionalFormatting>
  <conditionalFormatting sqref="J12:J17">
    <cfRule type="containsText" dxfId="68" priority="30" operator="containsText" text="extrema">
      <formula>NOT(ISERROR(SEARCH("extrema",J12)))</formula>
    </cfRule>
    <cfRule type="containsText" dxfId="67" priority="31" operator="containsText" text="Alta">
      <formula>NOT(ISERROR(SEARCH("Alta",J12)))</formula>
    </cfRule>
    <cfRule type="containsText" dxfId="66" priority="32" operator="containsText" text="moderada">
      <formula>NOT(ISERROR(SEARCH("moderada",J12)))</formula>
    </cfRule>
    <cfRule type="containsText" dxfId="65" priority="33" operator="containsText" text="Zona de riesgo baja">
      <formula>NOT(ISERROR(SEARCH("Zona de riesgo baja",J12)))</formula>
    </cfRule>
  </conditionalFormatting>
  <conditionalFormatting sqref="K12:K17">
    <cfRule type="containsText" dxfId="64" priority="26" operator="containsText" text="Reducir el riesgo, evitar, compartir o transferir">
      <formula>NOT(ISERROR(SEARCH("Reducir el riesgo, evitar, compartir o transferir",K12)))</formula>
    </cfRule>
    <cfRule type="containsText" dxfId="63" priority="27" operator="containsText" text="Reducir el riesgo, evitar, compartir o transferir">
      <formula>NOT(ISERROR(SEARCH("Reducir el riesgo, evitar, compartir o transferir",K12)))</formula>
    </cfRule>
    <cfRule type="containsText" dxfId="62" priority="28" operator="containsText" text="Asumir el riesgo, reducir el riesgo">
      <formula>NOT(ISERROR(SEARCH("Asumir el riesgo, reducir el riesgo",K12)))</formula>
    </cfRule>
    <cfRule type="containsText" dxfId="61" priority="29" operator="containsText" text="Asumir el riesgo">
      <formula>NOT(ISERROR(SEARCH("Asumir el riesgo",K12)))</formula>
    </cfRule>
  </conditionalFormatting>
  <conditionalFormatting sqref="F12">
    <cfRule type="containsText" dxfId="60" priority="20" operator="containsText" text="Improbable">
      <formula>NOT(ISERROR(SEARCH("Improbable",F12)))</formula>
    </cfRule>
    <cfRule type="containsText" dxfId="59" priority="21" operator="containsText" text="Casi seguro">
      <formula>NOT(ISERROR(SEARCH("Casi seguro",F12)))</formula>
    </cfRule>
    <cfRule type="containsText" dxfId="58" priority="22" operator="containsText" text="Probable">
      <formula>NOT(ISERROR(SEARCH("Probable",F12)))</formula>
    </cfRule>
    <cfRule type="containsText" dxfId="57" priority="23" operator="containsText" text="Raro">
      <formula>NOT(ISERROR(SEARCH("Raro",F12)))</formula>
    </cfRule>
  </conditionalFormatting>
  <conditionalFormatting sqref="F12">
    <cfRule type="containsText" dxfId="56" priority="19" operator="containsText" text="Posible">
      <formula>NOT(ISERROR(SEARCH("Posible",F12)))</formula>
    </cfRule>
  </conditionalFormatting>
  <dataValidations xWindow="319" yWindow="394" count="6">
    <dataValidation type="list" allowBlank="1" showInputMessage="1" showErrorMessage="1" sqref="E12:E17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12:F17" xr:uid="{00000000-0002-0000-0200-000001000000}">
      <formula1>#REF!</formula1>
    </dataValidation>
    <dataValidation type="list" allowBlank="1" showInputMessage="1" showErrorMessage="1" sqref="G12:G17" xr:uid="{00000000-0002-0000-0200-000002000000}">
      <formula1>#REF!</formula1>
    </dataValidation>
    <dataValidation type="list" allowBlank="1" showInputMessage="1" showErrorMessage="1" prompt="Seleccione el descriptor correspondiende al valor dado en la columna anterior" sqref="H12:H17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12:J17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12:K17" xr:uid="{00000000-0002-0000-0200-000005000000}">
      <formula1>#REF!</formula1>
    </dataValidation>
  </dataValidations>
  <printOptions horizontalCentered="1" verticalCentered="1"/>
  <pageMargins left="0.70866141732283472" right="0.70866141732283472" top="1.2927083333333333" bottom="0.74803149606299213" header="0.31496062992125984" footer="0.31496062992125984"/>
  <pageSetup paperSize="119" scale="74" orientation="landscape" r:id="rId1"/>
  <headerFooter>
    <oddHeader>&amp;L&amp;G&amp;C&amp;14MAPA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1BC4AF-D858-421E-8FAC-0604229351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F13:F17</xm:sqref>
        </x14:conditionalFormatting>
        <x14:conditionalFormatting xmlns:xm="http://schemas.microsoft.com/office/excel/2006/main">
          <x14:cfRule type="containsText" priority="5" operator="containsText" id="{9B9F3388-3635-4E90-A72C-8E41EACA40E9}">
            <xm:f>NOT(ISERROR(SEARCH(ProbImpacto!$B$47,J7)))</xm:f>
            <xm:f>ProbImpacto!$B$47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C8F91DB5-F52B-4B4F-96CF-524B620D63D2}">
            <xm:f>NOT(ISERROR(SEARCH(ProbImpacto!$B$48,J7)))</xm:f>
            <xm:f>ProbImpacto!$B$48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2CF7C6D4-C97B-48B6-A4C5-E7FE8267B63B}">
            <xm:f>NOT(ISERROR(SEARCH(ProbImpacto!$B$49,J7)))</xm:f>
            <xm:f>ProbImpacto!$B$49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69C5D8C4-A4D9-4677-8AE5-8F832769C1E6}">
            <xm:f>NOT(ISERROR(SEARCH(ProbImpacto!$B$50,J7)))</xm:f>
            <xm:f>ProbImpacto!$B$50</xm:f>
            <x14:dxf>
              <fill>
                <patternFill>
                  <bgColor rgb="FFFF0000"/>
                </patternFill>
              </fill>
            </x14:dxf>
          </x14:cfRule>
          <xm:sqref>J7:J11</xm:sqref>
        </x14:conditionalFormatting>
        <x14:conditionalFormatting xmlns:xm="http://schemas.microsoft.com/office/excel/2006/main">
          <x14:cfRule type="containsText" priority="1" operator="containsText" id="{90891254-32C5-4965-858D-B50375E75082}">
            <xm:f>NOT(ISERROR(SEARCH(ProbImpacto!$C$47,K7)))</xm:f>
            <xm:f>ProbImpacto!$C$47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1853BAC9-6FB2-473D-A1D0-C4A39AB975AA}">
            <xm:f>NOT(ISERROR(SEARCH(ProbImpacto!$C$48,K7)))</xm:f>
            <xm:f>ProbImpacto!$C$48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F58B4287-AE95-44ED-A4C3-759CDF00DB65}">
            <xm:f>NOT(ISERROR(SEARCH(ProbImpacto!$C$49,K7)))</xm:f>
            <xm:f>ProbImpacto!$C$49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5E06A07A-B333-4170-98A6-0BD070B26069}">
            <xm:f>NOT(ISERROR(SEARCH(ProbImpacto!$C$50,K7)))</xm:f>
            <xm:f>ProbImpacto!$C$50</xm:f>
            <x14:dxf>
              <fill>
                <patternFill>
                  <bgColor rgb="FFFF0000"/>
                </patternFill>
              </fill>
            </x14:dxf>
          </x14:cfRule>
          <xm:sqref>K7:K11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19" yWindow="394" count="5">
        <x14:dataValidation type="list" allowBlank="1" showInputMessage="1" showErrorMessage="1" xr:uid="{FE54F577-B34B-4D2F-856D-10AAF252722D}">
          <x14:formula1>
            <xm:f>ProbImpacto!$C$3:$C$7</xm:f>
          </x14:formula1>
          <xm:sqref>B7:B11</xm:sqref>
        </x14:dataValidation>
        <x14:dataValidation type="list" allowBlank="1" showInputMessage="1" showErrorMessage="1" xr:uid="{24F64F0D-5792-4468-8626-6D8A87883395}">
          <x14:formula1>
            <xm:f>ProbImpacto!$C$11:$C$15</xm:f>
          </x14:formula1>
          <xm:sqref>C7:C11</xm:sqref>
        </x14:dataValidation>
        <x14:dataValidation type="list" allowBlank="1" showInputMessage="1" showErrorMessage="1" xr:uid="{948E08BC-FDA8-492C-A93A-6D3CB37E14D6}">
          <x14:formula1>
            <xm:f>ProbImpacto!$A$39:$A$43</xm:f>
          </x14:formula1>
          <xm:sqref>G7:G11</xm:sqref>
        </x14:dataValidation>
        <x14:dataValidation type="list" allowBlank="1" showInputMessage="1" showErrorMessage="1" prompt="Identificar la zona de riesgo ubicándola en la matriz de riesgo inherente" xr:uid="{7FF279F0-1997-4E63-9775-9B1E4F0A67E8}">
          <x14:formula1>
            <xm:f>ProbImpacto!$B$47:$B$50</xm:f>
          </x14:formula1>
          <xm:sqref>J7:J11</xm:sqref>
        </x14:dataValidation>
        <x14:dataValidation type="list" allowBlank="1" showInputMessage="1" showErrorMessage="1" prompt="Selecciones la medida de respuesta al riesgo correspondiente a la zona de riesgo definida en la columna anterior" xr:uid="{0ED2A5E6-AD67-4B9F-AEC0-9E3337F49912}">
          <x14:formula1>
            <xm:f>ProbImpacto!$C$47:$C$50</xm:f>
          </x14:formula1>
          <xm:sqref>K7:K11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67AA-541C-4673-9587-3D777D53B138}">
  <sheetPr>
    <tabColor theme="9" tint="-0.499984740745262"/>
  </sheetPr>
  <dimension ref="A2:S75"/>
  <sheetViews>
    <sheetView topLeftCell="E38" zoomScale="89" zoomScaleNormal="89" workbookViewId="0">
      <selection activeCell="J42" sqref="J42"/>
    </sheetView>
  </sheetViews>
  <sheetFormatPr baseColWidth="10" defaultColWidth="11" defaultRowHeight="14.25" x14ac:dyDescent="0.2"/>
  <cols>
    <col min="1" max="1" width="7.140625" style="5" bestFit="1" customWidth="1"/>
    <col min="2" max="2" width="25.5703125" style="5" bestFit="1" customWidth="1"/>
    <col min="3" max="3" width="53.140625" style="5" customWidth="1"/>
    <col min="4" max="4" width="47.140625" style="5" customWidth="1"/>
    <col min="5" max="5" width="48.140625" style="5" customWidth="1"/>
    <col min="6" max="6" width="8.7109375" style="5" customWidth="1"/>
    <col min="7" max="7" width="14.85546875" style="5" customWidth="1"/>
    <col min="8" max="8" width="16.42578125" style="5" bestFit="1" customWidth="1"/>
    <col min="9" max="11" width="12.42578125" style="5" customWidth="1"/>
    <col min="12" max="12" width="15" style="5" bestFit="1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30" x14ac:dyDescent="0.2">
      <c r="B2" s="29" t="s">
        <v>83</v>
      </c>
      <c r="C2" s="29" t="s">
        <v>84</v>
      </c>
    </row>
    <row r="3" spans="2:3" ht="28.5" x14ac:dyDescent="0.2">
      <c r="B3" s="26" t="s">
        <v>85</v>
      </c>
      <c r="C3" s="30">
        <v>1</v>
      </c>
    </row>
    <row r="4" spans="2:3" ht="28.5" x14ac:dyDescent="0.2">
      <c r="B4" s="26" t="s">
        <v>86</v>
      </c>
      <c r="C4" s="30">
        <v>2</v>
      </c>
    </row>
    <row r="5" spans="2:3" ht="28.5" x14ac:dyDescent="0.2">
      <c r="B5" s="26" t="s">
        <v>87</v>
      </c>
      <c r="C5" s="30">
        <v>3</v>
      </c>
    </row>
    <row r="6" spans="2:3" ht="28.5" x14ac:dyDescent="0.2">
      <c r="B6" s="26" t="s">
        <v>88</v>
      </c>
      <c r="C6" s="30">
        <v>4</v>
      </c>
    </row>
    <row r="7" spans="2:3" x14ac:dyDescent="0.2">
      <c r="B7" s="26" t="s">
        <v>23</v>
      </c>
      <c r="C7" s="30">
        <v>5</v>
      </c>
    </row>
    <row r="8" spans="2:3" x14ac:dyDescent="0.2">
      <c r="B8" s="31"/>
      <c r="C8" s="32"/>
    </row>
    <row r="9" spans="2:3" x14ac:dyDescent="0.2">
      <c r="B9" s="17"/>
      <c r="C9" s="17"/>
    </row>
    <row r="10" spans="2:3" ht="45" x14ac:dyDescent="0.2">
      <c r="B10" s="29" t="s">
        <v>89</v>
      </c>
      <c r="C10" s="29" t="s">
        <v>90</v>
      </c>
    </row>
    <row r="11" spans="2:3" ht="42.75" x14ac:dyDescent="0.2">
      <c r="B11" s="33" t="s">
        <v>91</v>
      </c>
      <c r="C11" s="34">
        <v>0.2</v>
      </c>
    </row>
    <row r="12" spans="2:3" ht="42.75" x14ac:dyDescent="0.2">
      <c r="B12" s="33" t="s">
        <v>92</v>
      </c>
      <c r="C12" s="35">
        <v>0.4</v>
      </c>
    </row>
    <row r="13" spans="2:3" ht="42.75" x14ac:dyDescent="0.2">
      <c r="B13" s="33" t="s">
        <v>93</v>
      </c>
      <c r="C13" s="35">
        <v>0.6</v>
      </c>
    </row>
    <row r="14" spans="2:3" ht="42.75" x14ac:dyDescent="0.2">
      <c r="B14" s="33" t="s">
        <v>94</v>
      </c>
      <c r="C14" s="35">
        <v>0.8</v>
      </c>
    </row>
    <row r="15" spans="2:3" ht="42.75" x14ac:dyDescent="0.2">
      <c r="B15" s="33" t="s">
        <v>95</v>
      </c>
      <c r="C15" s="35">
        <v>1</v>
      </c>
    </row>
    <row r="16" spans="2:3" x14ac:dyDescent="0.2">
      <c r="B16" s="36"/>
      <c r="C16" s="37"/>
    </row>
    <row r="18" spans="1:8" ht="15" x14ac:dyDescent="0.2">
      <c r="B18" s="38"/>
      <c r="C18" s="113" t="s">
        <v>89</v>
      </c>
      <c r="D18" s="113"/>
      <c r="E18" s="113"/>
      <c r="F18" s="113"/>
      <c r="G18" s="113"/>
      <c r="H18" s="113"/>
    </row>
    <row r="19" spans="1:8" ht="15" x14ac:dyDescent="0.2">
      <c r="B19" s="114" t="s">
        <v>96</v>
      </c>
      <c r="C19" s="39"/>
      <c r="D19" s="40">
        <v>0.2</v>
      </c>
      <c r="E19" s="40">
        <v>0.4</v>
      </c>
      <c r="F19" s="40">
        <v>0.6</v>
      </c>
      <c r="G19" s="40">
        <v>0.8</v>
      </c>
      <c r="H19" s="40">
        <v>1</v>
      </c>
    </row>
    <row r="20" spans="1:8" ht="15" x14ac:dyDescent="0.2">
      <c r="B20" s="114"/>
      <c r="C20" s="39">
        <v>1</v>
      </c>
      <c r="D20" s="41">
        <v>1.2</v>
      </c>
      <c r="E20" s="41">
        <v>1.4</v>
      </c>
      <c r="F20" s="41">
        <v>1.6</v>
      </c>
      <c r="G20" s="41">
        <v>1.8</v>
      </c>
      <c r="H20" s="41">
        <v>2</v>
      </c>
    </row>
    <row r="21" spans="1:8" ht="15" x14ac:dyDescent="0.2">
      <c r="B21" s="114"/>
      <c r="C21" s="39">
        <v>2</v>
      </c>
      <c r="D21" s="41">
        <v>2.4</v>
      </c>
      <c r="E21" s="42">
        <v>2.8</v>
      </c>
      <c r="F21" s="42">
        <v>3.2</v>
      </c>
      <c r="G21" s="42">
        <v>3.6</v>
      </c>
      <c r="H21" s="42">
        <v>4</v>
      </c>
    </row>
    <row r="22" spans="1:8" ht="15" x14ac:dyDescent="0.2">
      <c r="B22" s="114"/>
      <c r="C22" s="39">
        <v>3</v>
      </c>
      <c r="D22" s="42">
        <v>3.6</v>
      </c>
      <c r="E22" s="43">
        <v>4.2</v>
      </c>
      <c r="F22" s="43">
        <v>4.8</v>
      </c>
      <c r="G22" s="43">
        <v>5.4</v>
      </c>
      <c r="H22" s="44">
        <v>6</v>
      </c>
    </row>
    <row r="23" spans="1:8" ht="15" x14ac:dyDescent="0.2">
      <c r="B23" s="114"/>
      <c r="C23" s="39">
        <v>4</v>
      </c>
      <c r="D23" s="43">
        <v>4.8</v>
      </c>
      <c r="E23" s="43">
        <v>5.6</v>
      </c>
      <c r="F23" s="44">
        <v>6.4</v>
      </c>
      <c r="G23" s="44">
        <v>7.2</v>
      </c>
      <c r="H23" s="45">
        <v>8</v>
      </c>
    </row>
    <row r="24" spans="1:8" ht="15" x14ac:dyDescent="0.2">
      <c r="B24" s="114"/>
      <c r="C24" s="39">
        <v>5</v>
      </c>
      <c r="D24" s="44">
        <v>6</v>
      </c>
      <c r="E24" s="44">
        <v>7</v>
      </c>
      <c r="F24" s="45">
        <v>8</v>
      </c>
      <c r="G24" s="45">
        <v>9</v>
      </c>
      <c r="H24" s="45">
        <v>10</v>
      </c>
    </row>
    <row r="27" spans="1:8" ht="15" x14ac:dyDescent="0.25">
      <c r="A27" s="104" t="s">
        <v>19</v>
      </c>
      <c r="B27" s="104"/>
      <c r="C27" s="104"/>
      <c r="D27" s="46"/>
      <c r="E27" s="47"/>
      <c r="F27" s="47"/>
    </row>
    <row r="28" spans="1:8" ht="15" x14ac:dyDescent="0.25">
      <c r="A28" s="24" t="s">
        <v>20</v>
      </c>
      <c r="B28" s="24" t="s">
        <v>21</v>
      </c>
      <c r="C28" s="24" t="s">
        <v>22</v>
      </c>
      <c r="D28" s="47"/>
      <c r="E28" s="47"/>
      <c r="F28" s="47"/>
    </row>
    <row r="29" spans="1:8" ht="15" x14ac:dyDescent="0.2">
      <c r="A29" s="48">
        <v>0.2</v>
      </c>
      <c r="B29" s="6" t="s">
        <v>97</v>
      </c>
      <c r="C29" s="28" t="s">
        <v>144</v>
      </c>
      <c r="D29" s="49"/>
      <c r="E29" s="49"/>
      <c r="F29" s="49"/>
    </row>
    <row r="30" spans="1:8" ht="15" x14ac:dyDescent="0.2">
      <c r="A30" s="48">
        <v>0.4</v>
      </c>
      <c r="B30" s="6" t="s">
        <v>98</v>
      </c>
      <c r="C30" s="28" t="s">
        <v>145</v>
      </c>
      <c r="D30" s="49"/>
      <c r="E30" s="49"/>
      <c r="F30" s="49"/>
    </row>
    <row r="31" spans="1:8" ht="15" x14ac:dyDescent="0.2">
      <c r="A31" s="48">
        <v>0.6</v>
      </c>
      <c r="B31" s="6" t="s">
        <v>99</v>
      </c>
      <c r="C31" s="28" t="s">
        <v>146</v>
      </c>
      <c r="D31" s="49"/>
      <c r="E31" s="49"/>
      <c r="F31" s="49"/>
    </row>
    <row r="32" spans="1:8" ht="15" x14ac:dyDescent="0.2">
      <c r="A32" s="48">
        <v>0.8</v>
      </c>
      <c r="B32" s="6" t="s">
        <v>100</v>
      </c>
      <c r="C32" s="28" t="s">
        <v>147</v>
      </c>
      <c r="D32" s="49"/>
      <c r="E32" s="49"/>
      <c r="F32" s="49"/>
    </row>
    <row r="33" spans="1:19" ht="27" customHeight="1" x14ac:dyDescent="0.2">
      <c r="A33" s="48">
        <v>1</v>
      </c>
      <c r="B33" s="6" t="s">
        <v>101</v>
      </c>
      <c r="C33" s="28" t="s">
        <v>148</v>
      </c>
      <c r="D33" s="50"/>
      <c r="E33" s="50"/>
      <c r="F33" s="50"/>
    </row>
    <row r="36" spans="1:19" ht="15" x14ac:dyDescent="0.25">
      <c r="A36" s="104" t="s">
        <v>26</v>
      </c>
      <c r="B36" s="104"/>
      <c r="C36" s="104"/>
      <c r="D36" s="104"/>
      <c r="E36" s="104"/>
      <c r="G36" s="115" t="s">
        <v>31</v>
      </c>
      <c r="H36" s="115"/>
      <c r="I36" s="115"/>
      <c r="J36" s="115"/>
      <c r="K36" s="115"/>
      <c r="L36" s="115"/>
    </row>
    <row r="37" spans="1:19" ht="15" x14ac:dyDescent="0.25">
      <c r="A37" s="51"/>
      <c r="B37" s="51"/>
      <c r="C37" s="51" t="s">
        <v>102</v>
      </c>
      <c r="D37" s="108" t="s">
        <v>103</v>
      </c>
      <c r="E37" s="110"/>
      <c r="G37" s="70"/>
      <c r="H37" s="70"/>
      <c r="I37" s="70"/>
      <c r="J37" s="70"/>
      <c r="K37" s="70"/>
      <c r="L37" s="70"/>
    </row>
    <row r="38" spans="1:19" ht="15" customHeight="1" x14ac:dyDescent="0.25">
      <c r="A38" s="51" t="s">
        <v>20</v>
      </c>
      <c r="B38" s="52" t="s">
        <v>21</v>
      </c>
      <c r="C38" s="52" t="s">
        <v>104</v>
      </c>
      <c r="D38" s="52" t="s">
        <v>105</v>
      </c>
      <c r="E38" s="52" t="s">
        <v>106</v>
      </c>
      <c r="G38" s="111" t="s">
        <v>32</v>
      </c>
      <c r="H38" s="112" t="s">
        <v>13</v>
      </c>
      <c r="I38" s="112"/>
      <c r="J38" s="112"/>
      <c r="K38" s="112"/>
      <c r="L38" s="112"/>
    </row>
    <row r="39" spans="1:19" ht="85.5" customHeight="1" x14ac:dyDescent="0.2">
      <c r="A39" s="48">
        <v>0.2</v>
      </c>
      <c r="B39" s="6" t="s">
        <v>107</v>
      </c>
      <c r="C39" s="33" t="s">
        <v>108</v>
      </c>
      <c r="D39" s="53" t="s">
        <v>109</v>
      </c>
      <c r="E39" s="13" t="s">
        <v>110</v>
      </c>
      <c r="G39" s="111"/>
      <c r="H39" s="92" t="s">
        <v>153</v>
      </c>
      <c r="I39" s="92" t="s">
        <v>154</v>
      </c>
      <c r="J39" s="92" t="s">
        <v>155</v>
      </c>
      <c r="K39" s="92" t="s">
        <v>156</v>
      </c>
      <c r="L39" s="92" t="s">
        <v>157</v>
      </c>
    </row>
    <row r="40" spans="1:19" ht="99.75" customHeight="1" x14ac:dyDescent="0.2">
      <c r="A40" s="48">
        <v>0.4</v>
      </c>
      <c r="B40" s="6" t="s">
        <v>27</v>
      </c>
      <c r="C40" s="33" t="s">
        <v>111</v>
      </c>
      <c r="D40" s="53" t="s">
        <v>112</v>
      </c>
      <c r="E40" s="13" t="s">
        <v>113</v>
      </c>
      <c r="G40" s="93" t="s">
        <v>158</v>
      </c>
      <c r="H40" s="90"/>
      <c r="I40" s="90"/>
      <c r="J40" s="90"/>
      <c r="K40" s="90"/>
      <c r="L40" s="9"/>
    </row>
    <row r="41" spans="1:19" ht="183" customHeight="1" x14ac:dyDescent="0.2">
      <c r="A41" s="48">
        <v>0.6</v>
      </c>
      <c r="B41" s="6" t="s">
        <v>28</v>
      </c>
      <c r="C41" s="33" t="s">
        <v>114</v>
      </c>
      <c r="D41" s="53" t="s">
        <v>115</v>
      </c>
      <c r="E41" s="13" t="s">
        <v>116</v>
      </c>
      <c r="G41" s="93" t="s">
        <v>159</v>
      </c>
      <c r="H41" s="8"/>
      <c r="I41" s="8"/>
      <c r="J41" s="90"/>
      <c r="K41" s="90"/>
      <c r="L41" s="9"/>
    </row>
    <row r="42" spans="1:19" ht="147.75" customHeight="1" x14ac:dyDescent="0.2">
      <c r="A42" s="48">
        <v>0.8</v>
      </c>
      <c r="B42" s="6" t="s">
        <v>29</v>
      </c>
      <c r="C42" s="33" t="s">
        <v>117</v>
      </c>
      <c r="D42" s="53" t="s">
        <v>118</v>
      </c>
      <c r="E42" s="13" t="s">
        <v>119</v>
      </c>
      <c r="G42" s="93" t="s">
        <v>160</v>
      </c>
      <c r="H42" s="8"/>
      <c r="I42" s="8"/>
      <c r="J42" s="8"/>
      <c r="K42" s="90"/>
      <c r="L42" s="9"/>
    </row>
    <row r="43" spans="1:19" ht="158.25" customHeight="1" x14ac:dyDescent="0.2">
      <c r="A43" s="48">
        <v>1</v>
      </c>
      <c r="B43" s="6" t="s">
        <v>30</v>
      </c>
      <c r="C43" s="33" t="s">
        <v>120</v>
      </c>
      <c r="D43" s="53" t="s">
        <v>121</v>
      </c>
      <c r="E43" s="13" t="s">
        <v>122</v>
      </c>
      <c r="G43" s="93" t="s">
        <v>161</v>
      </c>
      <c r="H43" s="91"/>
      <c r="I43" s="8"/>
      <c r="J43" s="8"/>
      <c r="K43" s="90"/>
      <c r="L43" s="9"/>
    </row>
    <row r="44" spans="1:19" ht="107.25" customHeight="1" x14ac:dyDescent="0.2">
      <c r="A44" s="71"/>
      <c r="B44" s="72"/>
      <c r="C44" s="73"/>
      <c r="D44" s="74"/>
      <c r="E44" s="75"/>
      <c r="G44" s="93" t="s">
        <v>162</v>
      </c>
      <c r="H44" s="91"/>
      <c r="I44" s="91"/>
      <c r="J44" s="8"/>
      <c r="K44" s="90"/>
      <c r="L44" s="9"/>
    </row>
    <row r="45" spans="1:19" ht="15" x14ac:dyDescent="0.2">
      <c r="G45" s="76"/>
      <c r="H45" s="77"/>
      <c r="I45" s="77"/>
      <c r="J45" s="77"/>
      <c r="K45" s="77"/>
      <c r="L45" s="77"/>
      <c r="M45" s="78"/>
      <c r="N45" s="78"/>
      <c r="O45" s="78"/>
      <c r="P45" s="78"/>
      <c r="Q45" s="78"/>
      <c r="R45" s="78"/>
      <c r="S45" s="78"/>
    </row>
    <row r="46" spans="1:19" x14ac:dyDescent="0.2">
      <c r="B46" s="14"/>
      <c r="C46" s="15" t="s">
        <v>37</v>
      </c>
      <c r="G46" s="85"/>
      <c r="H46" s="85"/>
      <c r="I46" s="85"/>
      <c r="J46" s="85"/>
      <c r="K46" s="85"/>
      <c r="L46" s="85"/>
      <c r="M46" s="78"/>
      <c r="N46" s="78"/>
      <c r="O46" s="78"/>
      <c r="P46" s="78"/>
      <c r="Q46" s="78"/>
      <c r="R46" s="78"/>
      <c r="S46" s="78"/>
    </row>
    <row r="47" spans="1:19" x14ac:dyDescent="0.2">
      <c r="B47" s="54" t="s">
        <v>149</v>
      </c>
      <c r="C47" s="14" t="s">
        <v>123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19" ht="15" customHeight="1" x14ac:dyDescent="0.2">
      <c r="B48" s="10" t="s">
        <v>150</v>
      </c>
      <c r="C48" s="14" t="s">
        <v>124</v>
      </c>
      <c r="G48" s="78"/>
      <c r="H48" s="78"/>
      <c r="I48" s="78"/>
      <c r="J48" s="78"/>
      <c r="K48" s="78"/>
      <c r="L48" s="78"/>
      <c r="M48" s="78"/>
      <c r="N48" s="79"/>
      <c r="O48" s="79"/>
      <c r="P48" s="79"/>
      <c r="Q48" s="79"/>
      <c r="R48" s="79"/>
      <c r="S48" s="78"/>
    </row>
    <row r="49" spans="2:19" ht="15" x14ac:dyDescent="0.25">
      <c r="B49" s="11" t="s">
        <v>151</v>
      </c>
      <c r="C49" s="14" t="s">
        <v>125</v>
      </c>
      <c r="G49" s="87"/>
      <c r="H49" s="87"/>
      <c r="I49" s="87"/>
      <c r="J49" s="87"/>
      <c r="K49" s="87"/>
      <c r="L49" s="87"/>
      <c r="M49" s="78"/>
      <c r="N49" s="79"/>
      <c r="O49" s="79"/>
      <c r="P49" s="79"/>
      <c r="Q49" s="79"/>
      <c r="R49" s="79"/>
      <c r="S49" s="78"/>
    </row>
    <row r="50" spans="2:19" ht="15" x14ac:dyDescent="0.25">
      <c r="B50" s="12" t="s">
        <v>152</v>
      </c>
      <c r="C50" s="14" t="s">
        <v>126</v>
      </c>
      <c r="G50" s="83"/>
      <c r="H50" s="87"/>
      <c r="I50" s="87"/>
      <c r="J50" s="87"/>
      <c r="K50" s="87"/>
      <c r="L50" s="87"/>
      <c r="M50" s="78"/>
      <c r="N50" s="88"/>
      <c r="O50" s="80"/>
      <c r="P50" s="81"/>
      <c r="Q50" s="81"/>
      <c r="R50" s="81"/>
      <c r="S50" s="78"/>
    </row>
    <row r="51" spans="2:19" ht="15" x14ac:dyDescent="0.2">
      <c r="G51" s="83"/>
      <c r="H51" s="82"/>
      <c r="I51" s="82"/>
      <c r="J51" s="82"/>
      <c r="K51" s="82"/>
      <c r="L51" s="82"/>
      <c r="M51" s="78"/>
      <c r="N51" s="88"/>
      <c r="O51" s="80"/>
      <c r="P51" s="81"/>
      <c r="Q51" s="81"/>
      <c r="R51" s="81"/>
      <c r="S51" s="78"/>
    </row>
    <row r="52" spans="2:19" ht="15" x14ac:dyDescent="0.2">
      <c r="G52" s="83"/>
      <c r="H52" s="81"/>
      <c r="I52" s="81"/>
      <c r="J52" s="81"/>
      <c r="K52" s="81"/>
      <c r="L52" s="81"/>
      <c r="M52" s="78"/>
      <c r="N52" s="88"/>
      <c r="O52" s="80"/>
      <c r="P52" s="81"/>
      <c r="Q52" s="81"/>
      <c r="R52" s="81"/>
      <c r="S52" s="78"/>
    </row>
    <row r="53" spans="2:19" ht="15" x14ac:dyDescent="0.2">
      <c r="G53" s="83"/>
      <c r="H53" s="81"/>
      <c r="I53" s="81"/>
      <c r="J53" s="81"/>
      <c r="K53" s="81"/>
      <c r="L53" s="81"/>
      <c r="M53" s="78"/>
      <c r="N53" s="88"/>
      <c r="O53" s="80"/>
      <c r="P53" s="81"/>
      <c r="Q53" s="81"/>
      <c r="R53" s="81"/>
      <c r="S53" s="78"/>
    </row>
    <row r="54" spans="2:19" ht="15" x14ac:dyDescent="0.2">
      <c r="G54" s="83"/>
      <c r="H54" s="81"/>
      <c r="I54" s="81"/>
      <c r="J54" s="81"/>
      <c r="K54" s="81"/>
      <c r="L54" s="81"/>
      <c r="M54" s="78"/>
      <c r="N54" s="88"/>
      <c r="O54" s="80"/>
      <c r="P54" s="81"/>
      <c r="Q54" s="81"/>
      <c r="R54" s="81"/>
      <c r="S54" s="78"/>
    </row>
    <row r="55" spans="2:19" ht="15" x14ac:dyDescent="0.2">
      <c r="G55" s="83"/>
      <c r="H55" s="81"/>
      <c r="I55" s="81"/>
      <c r="J55" s="81"/>
      <c r="K55" s="81"/>
      <c r="L55" s="81"/>
      <c r="M55" s="78"/>
      <c r="N55" s="88"/>
      <c r="O55" s="89"/>
      <c r="P55" s="89"/>
      <c r="Q55" s="89"/>
      <c r="R55" s="81"/>
      <c r="S55" s="78"/>
    </row>
    <row r="56" spans="2:19" ht="15" x14ac:dyDescent="0.2">
      <c r="G56" s="83"/>
      <c r="H56" s="81"/>
      <c r="I56" s="81"/>
      <c r="J56" s="81"/>
      <c r="K56" s="81"/>
      <c r="L56" s="81"/>
      <c r="M56" s="78"/>
      <c r="N56" s="78"/>
      <c r="O56" s="78"/>
      <c r="P56" s="78"/>
      <c r="Q56" s="78"/>
      <c r="R56" s="78"/>
      <c r="S56" s="78"/>
    </row>
    <row r="57" spans="2:19" x14ac:dyDescent="0.2">
      <c r="G57" s="85"/>
      <c r="H57" s="85"/>
      <c r="I57" s="85"/>
      <c r="J57" s="85"/>
      <c r="K57" s="85"/>
      <c r="L57" s="85"/>
      <c r="M57" s="78"/>
      <c r="N57" s="78"/>
      <c r="O57" s="78"/>
      <c r="P57" s="78"/>
      <c r="Q57" s="78"/>
      <c r="R57" s="78"/>
      <c r="S57" s="78"/>
    </row>
    <row r="58" spans="2:19" x14ac:dyDescent="0.2"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 x14ac:dyDescent="0.2"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 x14ac:dyDescent="0.2">
      <c r="G60" s="78"/>
      <c r="H60" s="78"/>
      <c r="I60" s="78"/>
      <c r="J60" s="78"/>
      <c r="K60" s="78"/>
      <c r="L60" s="78"/>
      <c r="M60" s="86"/>
      <c r="N60" s="86"/>
      <c r="O60" s="86"/>
      <c r="P60" s="78"/>
      <c r="Q60" s="78"/>
      <c r="R60" s="78"/>
      <c r="S60" s="78"/>
    </row>
    <row r="61" spans="2:19" ht="39.75" customHeight="1" x14ac:dyDescent="0.2">
      <c r="G61" s="78"/>
      <c r="H61" s="78"/>
      <c r="I61" s="78"/>
      <c r="J61" s="78"/>
      <c r="K61" s="78"/>
      <c r="L61" s="78"/>
      <c r="M61" s="86"/>
      <c r="N61" s="86"/>
      <c r="O61" s="86"/>
      <c r="P61" s="78"/>
      <c r="Q61" s="78"/>
      <c r="R61" s="78"/>
      <c r="S61" s="78"/>
    </row>
    <row r="62" spans="2:19" x14ac:dyDescent="0.2">
      <c r="G62" s="78"/>
      <c r="H62" s="78"/>
      <c r="I62" s="78"/>
      <c r="J62" s="78"/>
      <c r="K62" s="78"/>
      <c r="L62" s="78"/>
      <c r="M62" s="86"/>
      <c r="N62" s="86"/>
      <c r="O62" s="86"/>
      <c r="P62" s="78"/>
      <c r="Q62" s="78"/>
      <c r="R62" s="78"/>
      <c r="S62" s="78"/>
    </row>
    <row r="63" spans="2:19" ht="49.5" customHeight="1" x14ac:dyDescent="0.2">
      <c r="G63" s="78"/>
      <c r="H63" s="78"/>
      <c r="I63" s="78"/>
      <c r="J63" s="78"/>
      <c r="K63" s="78"/>
      <c r="L63" s="78"/>
      <c r="M63" s="86"/>
      <c r="N63" s="86"/>
      <c r="O63" s="86"/>
      <c r="P63" s="78"/>
      <c r="Q63" s="78"/>
      <c r="R63" s="78"/>
      <c r="S63" s="78"/>
    </row>
    <row r="64" spans="2:19" x14ac:dyDescent="0.2">
      <c r="G64" s="78"/>
      <c r="H64" s="78"/>
      <c r="I64" s="78"/>
      <c r="J64" s="78"/>
      <c r="K64" s="78"/>
      <c r="L64" s="78"/>
      <c r="M64" s="81"/>
      <c r="N64" s="77"/>
      <c r="O64" s="81"/>
      <c r="P64" s="78"/>
      <c r="Q64" s="78"/>
      <c r="R64" s="78"/>
      <c r="S64" s="78"/>
    </row>
    <row r="65" spans="7:19" x14ac:dyDescent="0.2">
      <c r="G65" s="78"/>
      <c r="H65" s="78"/>
      <c r="I65" s="78"/>
      <c r="J65" s="78"/>
      <c r="K65" s="78"/>
      <c r="L65" s="78"/>
      <c r="M65" s="81"/>
      <c r="N65" s="77"/>
      <c r="O65" s="81"/>
      <c r="P65" s="78"/>
      <c r="Q65" s="78"/>
      <c r="R65" s="78"/>
      <c r="S65" s="78"/>
    </row>
    <row r="66" spans="7:19" x14ac:dyDescent="0.2">
      <c r="G66" s="78"/>
      <c r="H66" s="78"/>
      <c r="I66" s="78"/>
      <c r="J66" s="78"/>
      <c r="K66" s="78"/>
      <c r="L66" s="78"/>
      <c r="M66" s="84"/>
      <c r="N66" s="81"/>
      <c r="O66" s="81"/>
      <c r="P66" s="78"/>
      <c r="Q66" s="78"/>
      <c r="R66" s="78"/>
      <c r="S66" s="78"/>
    </row>
    <row r="67" spans="7:19" x14ac:dyDescent="0.2"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7:19" x14ac:dyDescent="0.2"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7:19" x14ac:dyDescent="0.2"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7:19" x14ac:dyDescent="0.2"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7:19" x14ac:dyDescent="0.2"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7:19" x14ac:dyDescent="0.2"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7:19" x14ac:dyDescent="0.2"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7:19" x14ac:dyDescent="0.2"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7:19" x14ac:dyDescent="0.2"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8F41-F406-4EBB-960C-AFC3C33728E9}">
  <dimension ref="A1:P33"/>
  <sheetViews>
    <sheetView view="pageBreakPreview" topLeftCell="A13" zoomScaleNormal="95" zoomScaleSheetLayoutView="100" workbookViewId="0">
      <selection activeCell="F29" sqref="F29"/>
    </sheetView>
  </sheetViews>
  <sheetFormatPr baseColWidth="10" defaultRowHeight="15" x14ac:dyDescent="0.25"/>
  <cols>
    <col min="1" max="1" width="18.7109375" customWidth="1"/>
    <col min="2" max="2" width="32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16" t="s">
        <v>33</v>
      </c>
      <c r="B1" s="116"/>
      <c r="C1" s="116"/>
      <c r="D1" s="116"/>
      <c r="E1" s="116"/>
      <c r="F1" s="116"/>
      <c r="G1" s="116"/>
      <c r="H1" s="116"/>
    </row>
    <row r="2" spans="1:16" x14ac:dyDescent="0.25">
      <c r="A2" s="116" t="s">
        <v>14</v>
      </c>
      <c r="B2" s="117" t="s">
        <v>34</v>
      </c>
      <c r="C2" s="116" t="s">
        <v>58</v>
      </c>
      <c r="D2" s="116"/>
      <c r="E2" s="116" t="s">
        <v>35</v>
      </c>
      <c r="F2" s="118" t="s">
        <v>36</v>
      </c>
      <c r="G2" s="119"/>
      <c r="H2" s="116" t="str">
        <f>IF(C4="X", "Valor Probabilidad residual", "Valor Impacto Residual")</f>
        <v>Valor Probabilidad residual</v>
      </c>
    </row>
    <row r="3" spans="1:16" x14ac:dyDescent="0.25">
      <c r="A3" s="116"/>
      <c r="B3" s="117"/>
      <c r="C3" s="63" t="s">
        <v>56</v>
      </c>
      <c r="D3" s="63" t="s">
        <v>57</v>
      </c>
      <c r="E3" s="116"/>
      <c r="F3" s="120"/>
      <c r="G3" s="121"/>
      <c r="H3" s="116"/>
    </row>
    <row r="4" spans="1:16" ht="15" customHeight="1" x14ac:dyDescent="0.25">
      <c r="A4" s="122" t="str">
        <f>+Identificación!B5</f>
        <v>Puede ocurrir la pérdida de información o deterioro de los documentos</v>
      </c>
      <c r="B4" s="123" t="s">
        <v>45</v>
      </c>
      <c r="C4" s="124" t="s">
        <v>40</v>
      </c>
      <c r="D4" s="124"/>
      <c r="E4" s="59" t="s">
        <v>127</v>
      </c>
      <c r="F4" s="60" t="s">
        <v>128</v>
      </c>
      <c r="G4" s="61">
        <f>IF(F4=$L$7,10%,IF(F4=$L$8,5%,IF(F4=$L$9,2%,)))</f>
        <v>0.05</v>
      </c>
      <c r="H4" s="127">
        <f>IF(C4="X",Analisis!E7-(Analisis!E7*G9),Analisis!G7-(Analisis!G7*G9))</f>
        <v>0.24</v>
      </c>
    </row>
    <row r="5" spans="1:16" ht="30.75" customHeight="1" x14ac:dyDescent="0.25">
      <c r="A5" s="123"/>
      <c r="B5" s="123"/>
      <c r="C5" s="125"/>
      <c r="D5" s="125"/>
      <c r="E5" s="62" t="s">
        <v>129</v>
      </c>
      <c r="F5" s="60" t="s">
        <v>138</v>
      </c>
      <c r="G5" s="64">
        <f>IF(F5="Automático",10%,5%)</f>
        <v>0.05</v>
      </c>
      <c r="H5" s="128"/>
    </row>
    <row r="6" spans="1:16" x14ac:dyDescent="0.25">
      <c r="A6" s="123"/>
      <c r="B6" s="123"/>
      <c r="C6" s="125"/>
      <c r="D6" s="125"/>
      <c r="E6" s="62" t="s">
        <v>131</v>
      </c>
      <c r="F6" s="60" t="s">
        <v>132</v>
      </c>
      <c r="G6" s="64">
        <f>IF(F6="Documentado",10%,5%)</f>
        <v>0.1</v>
      </c>
      <c r="H6" s="128"/>
    </row>
    <row r="7" spans="1:16" x14ac:dyDescent="0.25">
      <c r="A7" s="123"/>
      <c r="B7" s="123"/>
      <c r="C7" s="125"/>
      <c r="D7" s="125"/>
      <c r="E7" s="62" t="s">
        <v>133</v>
      </c>
      <c r="F7" s="60" t="s">
        <v>134</v>
      </c>
      <c r="G7" s="64">
        <f>IF(F7="Continua",10%,5%)</f>
        <v>0.1</v>
      </c>
      <c r="H7" s="128"/>
      <c r="L7" t="s">
        <v>135</v>
      </c>
      <c r="M7" t="s">
        <v>130</v>
      </c>
      <c r="N7" t="s">
        <v>132</v>
      </c>
      <c r="O7" t="s">
        <v>134</v>
      </c>
      <c r="P7" t="s">
        <v>136</v>
      </c>
    </row>
    <row r="8" spans="1:16" x14ac:dyDescent="0.25">
      <c r="A8" s="123"/>
      <c r="B8" s="123"/>
      <c r="C8" s="126"/>
      <c r="D8" s="126"/>
      <c r="E8" s="62" t="s">
        <v>137</v>
      </c>
      <c r="F8" s="60" t="s">
        <v>136</v>
      </c>
      <c r="G8" s="64">
        <f>IF(F8="Con registro",10%,5%)</f>
        <v>0.1</v>
      </c>
      <c r="H8" s="128"/>
      <c r="L8" t="s">
        <v>128</v>
      </c>
      <c r="M8" t="s">
        <v>138</v>
      </c>
      <c r="N8" t="s">
        <v>139</v>
      </c>
      <c r="O8" t="s">
        <v>140</v>
      </c>
      <c r="P8" t="s">
        <v>141</v>
      </c>
    </row>
    <row r="9" spans="1:16" x14ac:dyDescent="0.25">
      <c r="A9" s="130" t="s">
        <v>142</v>
      </c>
      <c r="B9" s="131"/>
      <c r="C9" s="131"/>
      <c r="D9" s="131"/>
      <c r="E9" s="131"/>
      <c r="F9" s="132"/>
      <c r="G9" s="65">
        <f>SUM(G4:G8)</f>
        <v>0.4</v>
      </c>
      <c r="H9" s="129"/>
      <c r="L9" t="s">
        <v>143</v>
      </c>
    </row>
    <row r="10" spans="1:16" ht="15" customHeight="1" x14ac:dyDescent="0.25">
      <c r="A10" s="134" t="str">
        <f>+Identificación!B7</f>
        <v>Puede ocurrir el vencimiento de términos</v>
      </c>
      <c r="B10" s="123" t="s">
        <v>47</v>
      </c>
      <c r="C10" s="124" t="s">
        <v>40</v>
      </c>
      <c r="D10" s="124"/>
      <c r="E10" s="59" t="s">
        <v>127</v>
      </c>
      <c r="F10" s="60" t="s">
        <v>128</v>
      </c>
      <c r="G10" s="61">
        <f>IF(F10=$L$7,10%,IF(F10=$L$8,5%,IF(F10=$L$9,2%,)))</f>
        <v>0.05</v>
      </c>
      <c r="H10" s="66" t="str">
        <f>IF(C10="X", "Valor Probabilidad residual", "Valor Impacto Residual")</f>
        <v>Valor Probabilidad residual</v>
      </c>
    </row>
    <row r="11" spans="1:16" ht="15" customHeight="1" x14ac:dyDescent="0.25">
      <c r="A11" s="135"/>
      <c r="B11" s="123"/>
      <c r="C11" s="125"/>
      <c r="D11" s="125"/>
      <c r="E11" s="62" t="s">
        <v>129</v>
      </c>
      <c r="F11" s="60" t="s">
        <v>138</v>
      </c>
      <c r="G11" s="64">
        <f>IF(F11="Automático",10%,5%)</f>
        <v>0.05</v>
      </c>
      <c r="H11" s="128">
        <f>IF(C10="X",Analisis!E8-(Analisis!E8*G15),Analisis!G8-(Analisis!G8*G15))</f>
        <v>0.12</v>
      </c>
    </row>
    <row r="12" spans="1:16" ht="15" customHeight="1" x14ac:dyDescent="0.25">
      <c r="A12" s="135"/>
      <c r="B12" s="123"/>
      <c r="C12" s="125"/>
      <c r="D12" s="125"/>
      <c r="E12" s="62" t="s">
        <v>131</v>
      </c>
      <c r="F12" s="60" t="s">
        <v>132</v>
      </c>
      <c r="G12" s="64">
        <f>IF(F12="Documentado",10%,5%)</f>
        <v>0.1</v>
      </c>
      <c r="H12" s="128"/>
    </row>
    <row r="13" spans="1:16" x14ac:dyDescent="0.25">
      <c r="A13" s="135"/>
      <c r="B13" s="123"/>
      <c r="C13" s="125"/>
      <c r="D13" s="125"/>
      <c r="E13" s="62" t="s">
        <v>133</v>
      </c>
      <c r="F13" s="60" t="s">
        <v>134</v>
      </c>
      <c r="G13" s="64">
        <f>IF(F13="Continua",10%,5%)</f>
        <v>0.1</v>
      </c>
      <c r="H13" s="128"/>
    </row>
    <row r="14" spans="1:16" x14ac:dyDescent="0.25">
      <c r="A14" s="135"/>
      <c r="B14" s="123"/>
      <c r="C14" s="126"/>
      <c r="D14" s="126"/>
      <c r="E14" s="62" t="s">
        <v>137</v>
      </c>
      <c r="F14" s="60" t="s">
        <v>136</v>
      </c>
      <c r="G14" s="64">
        <f>IF(F14="Con registro",10%,5%)</f>
        <v>0.1</v>
      </c>
      <c r="H14" s="128"/>
    </row>
    <row r="15" spans="1:16" x14ac:dyDescent="0.25">
      <c r="A15" s="130" t="s">
        <v>142</v>
      </c>
      <c r="B15" s="131"/>
      <c r="C15" s="131"/>
      <c r="D15" s="131"/>
      <c r="E15" s="131"/>
      <c r="F15" s="132"/>
      <c r="G15" s="65">
        <f>SUM(G10:G14)</f>
        <v>0.4</v>
      </c>
      <c r="H15" s="129"/>
    </row>
    <row r="16" spans="1:16" ht="15" customHeight="1" x14ac:dyDescent="0.25">
      <c r="A16" s="134" t="str">
        <f>+Identificación!B7</f>
        <v>Puede ocurrir el vencimiento de términos</v>
      </c>
      <c r="B16" s="123" t="s">
        <v>65</v>
      </c>
      <c r="C16" s="124" t="s">
        <v>40</v>
      </c>
      <c r="D16" s="124"/>
      <c r="E16" s="59" t="s">
        <v>127</v>
      </c>
      <c r="F16" s="60" t="s">
        <v>128</v>
      </c>
      <c r="G16" s="61">
        <f>IF(F16=$L$7,10%,IF(F16=$L$8,5%,IF(F16=$L$9,2%,)))</f>
        <v>0.05</v>
      </c>
      <c r="H16" s="66" t="str">
        <f>IF(C16="X", "Valor Probabilidad residual", "Valor Impacto Residual")</f>
        <v>Valor Probabilidad residual</v>
      </c>
    </row>
    <row r="17" spans="1:8" x14ac:dyDescent="0.25">
      <c r="A17" s="135"/>
      <c r="B17" s="123"/>
      <c r="C17" s="125"/>
      <c r="D17" s="125"/>
      <c r="E17" s="62" t="s">
        <v>129</v>
      </c>
      <c r="F17" s="60" t="s">
        <v>138</v>
      </c>
      <c r="G17" s="64">
        <f>IF(F17="Automático",10%,5%)</f>
        <v>0.05</v>
      </c>
      <c r="H17" s="128">
        <f>IF(C16="X",Analisis!E9-(Analisis!E9*G21),Analisis!G9-(Analisis!G9*G21))</f>
        <v>0.36</v>
      </c>
    </row>
    <row r="18" spans="1:8" x14ac:dyDescent="0.25">
      <c r="A18" s="135"/>
      <c r="B18" s="123"/>
      <c r="C18" s="125"/>
      <c r="D18" s="125"/>
      <c r="E18" s="62" t="s">
        <v>131</v>
      </c>
      <c r="F18" s="60" t="s">
        <v>132</v>
      </c>
      <c r="G18" s="64">
        <f>IF(F18="Documentado",10%,5%)</f>
        <v>0.1</v>
      </c>
      <c r="H18" s="128"/>
    </row>
    <row r="19" spans="1:8" x14ac:dyDescent="0.25">
      <c r="A19" s="135"/>
      <c r="B19" s="123"/>
      <c r="C19" s="125"/>
      <c r="D19" s="125"/>
      <c r="E19" s="62" t="s">
        <v>133</v>
      </c>
      <c r="F19" s="60" t="s">
        <v>134</v>
      </c>
      <c r="G19" s="64">
        <f>IF(F19="Continua",10%,5%)</f>
        <v>0.1</v>
      </c>
      <c r="H19" s="128"/>
    </row>
    <row r="20" spans="1:8" x14ac:dyDescent="0.25">
      <c r="A20" s="135"/>
      <c r="B20" s="123"/>
      <c r="C20" s="126"/>
      <c r="D20" s="126"/>
      <c r="E20" s="62" t="s">
        <v>137</v>
      </c>
      <c r="F20" s="60" t="s">
        <v>136</v>
      </c>
      <c r="G20" s="64">
        <f>IF(F20="Con registro",10%,5%)</f>
        <v>0.1</v>
      </c>
      <c r="H20" s="128"/>
    </row>
    <row r="21" spans="1:8" x14ac:dyDescent="0.25">
      <c r="A21" s="130" t="s">
        <v>142</v>
      </c>
      <c r="B21" s="131"/>
      <c r="C21" s="131"/>
      <c r="D21" s="131"/>
      <c r="E21" s="131"/>
      <c r="F21" s="132"/>
      <c r="G21" s="65">
        <f>SUM(G16:G20)</f>
        <v>0.4</v>
      </c>
      <c r="H21" s="129"/>
    </row>
    <row r="22" spans="1:8" ht="15" customHeight="1" x14ac:dyDescent="0.25">
      <c r="A22" s="123" t="str">
        <f>+Identificación!B8</f>
        <v>Pueden presentarse tráfico de influencias o presiones indebidas en las gestiones de la dependencia</v>
      </c>
      <c r="B22" s="123" t="s">
        <v>54</v>
      </c>
      <c r="C22" s="124" t="s">
        <v>40</v>
      </c>
      <c r="D22" s="124"/>
      <c r="E22" s="59" t="s">
        <v>127</v>
      </c>
      <c r="F22" s="60" t="s">
        <v>128</v>
      </c>
      <c r="G22" s="61">
        <f>IF(F22=$L$7,10%,IF(F22=$L$8,5%,IF(F22=$L$9,2%,)))</f>
        <v>0.05</v>
      </c>
      <c r="H22" s="66" t="str">
        <f>IF(C22="X", "Valor Probabilidad residual", "Valor Impacto Residual")</f>
        <v>Valor Probabilidad residual</v>
      </c>
    </row>
    <row r="23" spans="1:8" x14ac:dyDescent="0.25">
      <c r="A23" s="123"/>
      <c r="B23" s="123"/>
      <c r="C23" s="125"/>
      <c r="D23" s="125"/>
      <c r="E23" s="62" t="s">
        <v>129</v>
      </c>
      <c r="F23" s="60" t="s">
        <v>138</v>
      </c>
      <c r="G23" s="64">
        <f>IF(F23="Automático",10%,5%)</f>
        <v>0.05</v>
      </c>
      <c r="H23" s="127">
        <f>IF(C22="X",Analisis!E10-(Analisis!E10*G27),Analisis!G10-(Analisis!G10*G27))</f>
        <v>0.12</v>
      </c>
    </row>
    <row r="24" spans="1:8" x14ac:dyDescent="0.25">
      <c r="A24" s="123"/>
      <c r="B24" s="123"/>
      <c r="C24" s="125"/>
      <c r="D24" s="125"/>
      <c r="E24" s="62" t="s">
        <v>131</v>
      </c>
      <c r="F24" s="60" t="s">
        <v>132</v>
      </c>
      <c r="G24" s="64">
        <f>IF(F24="Documentado",10%,5%)</f>
        <v>0.1</v>
      </c>
      <c r="H24" s="128"/>
    </row>
    <row r="25" spans="1:8" x14ac:dyDescent="0.25">
      <c r="A25" s="123"/>
      <c r="B25" s="123"/>
      <c r="C25" s="125"/>
      <c r="D25" s="125"/>
      <c r="E25" s="62" t="s">
        <v>133</v>
      </c>
      <c r="F25" s="60" t="s">
        <v>134</v>
      </c>
      <c r="G25" s="64">
        <f>IF(F25="Continua",10%,5%)</f>
        <v>0.1</v>
      </c>
      <c r="H25" s="128"/>
    </row>
    <row r="26" spans="1:8" ht="47.25" customHeight="1" x14ac:dyDescent="0.25">
      <c r="A26" s="123"/>
      <c r="B26" s="123"/>
      <c r="C26" s="126"/>
      <c r="D26" s="126"/>
      <c r="E26" s="62" t="s">
        <v>137</v>
      </c>
      <c r="F26" s="60" t="s">
        <v>136</v>
      </c>
      <c r="G26" s="64">
        <f>IF(F26="Con registro",10%,5%)</f>
        <v>0.1</v>
      </c>
      <c r="H26" s="128"/>
    </row>
    <row r="27" spans="1:8" x14ac:dyDescent="0.25">
      <c r="A27" s="130" t="s">
        <v>142</v>
      </c>
      <c r="B27" s="131"/>
      <c r="C27" s="131"/>
      <c r="D27" s="131"/>
      <c r="E27" s="131"/>
      <c r="F27" s="132"/>
      <c r="G27" s="65">
        <f>SUM(G22:G26)</f>
        <v>0.4</v>
      </c>
      <c r="H27" s="129"/>
    </row>
    <row r="28" spans="1:8" ht="21" customHeight="1" x14ac:dyDescent="0.25">
      <c r="A28" s="133" t="s">
        <v>76</v>
      </c>
      <c r="B28" s="133" t="s">
        <v>79</v>
      </c>
      <c r="C28" s="124"/>
      <c r="D28" s="124" t="s">
        <v>40</v>
      </c>
      <c r="E28" s="59" t="s">
        <v>127</v>
      </c>
      <c r="F28" s="60" t="s">
        <v>128</v>
      </c>
      <c r="G28" s="61">
        <f>IF(F28=$L$7,10%,IF(F28=$L$8,5%,IF(F28=$L$9,2%,)))</f>
        <v>0.05</v>
      </c>
      <c r="H28" s="66" t="str">
        <f>IF(C28="X", "Valor Probabilidad residual", "Valor Impacto Residual")</f>
        <v>Valor Impacto Residual</v>
      </c>
    </row>
    <row r="29" spans="1:8" x14ac:dyDescent="0.25">
      <c r="A29" s="133"/>
      <c r="B29" s="133"/>
      <c r="C29" s="125"/>
      <c r="D29" s="125"/>
      <c r="E29" s="62" t="s">
        <v>129</v>
      </c>
      <c r="F29" s="60" t="s">
        <v>138</v>
      </c>
      <c r="G29" s="64">
        <f>IF(F29="Automático",10%,5%)</f>
        <v>0.05</v>
      </c>
      <c r="H29" s="128">
        <f>IF(C28="X",Analisis!E11-(Analisis!E11*G33),Analisis!G11-(Analisis!G11*G33))</f>
        <v>0.48</v>
      </c>
    </row>
    <row r="30" spans="1:8" x14ac:dyDescent="0.25">
      <c r="A30" s="133"/>
      <c r="B30" s="133"/>
      <c r="C30" s="125"/>
      <c r="D30" s="125"/>
      <c r="E30" s="62" t="s">
        <v>131</v>
      </c>
      <c r="F30" s="60" t="s">
        <v>132</v>
      </c>
      <c r="G30" s="64">
        <f>IF(F30="Documentado",10%,5%)</f>
        <v>0.1</v>
      </c>
      <c r="H30" s="128"/>
    </row>
    <row r="31" spans="1:8" x14ac:dyDescent="0.25">
      <c r="A31" s="133"/>
      <c r="B31" s="133"/>
      <c r="C31" s="125"/>
      <c r="D31" s="125"/>
      <c r="E31" s="62" t="s">
        <v>133</v>
      </c>
      <c r="F31" s="60" t="s">
        <v>134</v>
      </c>
      <c r="G31" s="64">
        <f>IF(F31="Continua",10%,5%)</f>
        <v>0.1</v>
      </c>
      <c r="H31" s="128"/>
    </row>
    <row r="32" spans="1:8" x14ac:dyDescent="0.25">
      <c r="A32" s="133"/>
      <c r="B32" s="133"/>
      <c r="C32" s="126"/>
      <c r="D32" s="126"/>
      <c r="E32" s="62" t="s">
        <v>137</v>
      </c>
      <c r="F32" s="60" t="s">
        <v>136</v>
      </c>
      <c r="G32" s="64">
        <f>IF(F32="Con registro",10%,5%)</f>
        <v>0.1</v>
      </c>
      <c r="H32" s="128"/>
    </row>
    <row r="33" spans="1:8" x14ac:dyDescent="0.25">
      <c r="A33" s="130" t="s">
        <v>142</v>
      </c>
      <c r="B33" s="131"/>
      <c r="C33" s="131"/>
      <c r="D33" s="131"/>
      <c r="E33" s="131"/>
      <c r="F33" s="132"/>
      <c r="G33" s="65">
        <f>SUM(G28:G32)</f>
        <v>0.4</v>
      </c>
      <c r="H33" s="129"/>
    </row>
  </sheetData>
  <mergeCells count="37">
    <mergeCell ref="A28:A32"/>
    <mergeCell ref="B28:B32"/>
    <mergeCell ref="C28:C32"/>
    <mergeCell ref="D28:D32"/>
    <mergeCell ref="H29:H33"/>
    <mergeCell ref="A33:F33"/>
    <mergeCell ref="A22:A26"/>
    <mergeCell ref="B22:B26"/>
    <mergeCell ref="C22:C26"/>
    <mergeCell ref="D22:D26"/>
    <mergeCell ref="H23:H27"/>
    <mergeCell ref="A27:F27"/>
    <mergeCell ref="A16:A20"/>
    <mergeCell ref="B16:B20"/>
    <mergeCell ref="C16:C20"/>
    <mergeCell ref="D16:D20"/>
    <mergeCell ref="H17:H21"/>
    <mergeCell ref="A21:F21"/>
    <mergeCell ref="A10:A14"/>
    <mergeCell ref="B10:B14"/>
    <mergeCell ref="C10:C14"/>
    <mergeCell ref="D10:D14"/>
    <mergeCell ref="H11:H15"/>
    <mergeCell ref="A15:F15"/>
    <mergeCell ref="A4:A8"/>
    <mergeCell ref="B4:B8"/>
    <mergeCell ref="C4:C8"/>
    <mergeCell ref="D4:D8"/>
    <mergeCell ref="H4:H9"/>
    <mergeCell ref="A9:F9"/>
    <mergeCell ref="A1:H1"/>
    <mergeCell ref="A2:A3"/>
    <mergeCell ref="B2:B3"/>
    <mergeCell ref="C2:D2"/>
    <mergeCell ref="E2:E3"/>
    <mergeCell ref="F2:G3"/>
    <mergeCell ref="H2:H3"/>
  </mergeCells>
  <dataValidations count="5">
    <dataValidation type="list" allowBlank="1" showInputMessage="1" showErrorMessage="1" sqref="F4 F10 F16 F22 F28" xr:uid="{014844D9-E444-4ADB-B85E-ACAF043D78B4}">
      <formula1>$L$7:$L$9</formula1>
    </dataValidation>
    <dataValidation type="list" allowBlank="1" showInputMessage="1" showErrorMessage="1" sqref="F8 F14 F20 F26 F32" xr:uid="{E874F382-B0B8-47E4-A2C0-C2125C2A1664}">
      <formula1>$P$7:$P$8</formula1>
    </dataValidation>
    <dataValidation type="list" allowBlank="1" showInputMessage="1" showErrorMessage="1" sqref="F7 F13 F19 F25 F31" xr:uid="{22A68C98-5CC8-4944-AD82-38A7640654A5}">
      <formula1>$O$7:$O$8</formula1>
    </dataValidation>
    <dataValidation type="list" allowBlank="1" showInputMessage="1" showErrorMessage="1" sqref="F6 F12 F18 F24 F30" xr:uid="{FD5AC9C8-C7E9-42B5-9F2D-2A772D150399}">
      <formula1>$N$7:$N$8</formula1>
    </dataValidation>
    <dataValidation type="list" allowBlank="1" showInputMessage="1" showErrorMessage="1" sqref="F5 F11 F17 F23 F29" xr:uid="{FC139680-F29F-4653-9D96-95EB778EF239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2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5AD2A-E58F-479B-8347-B9A780B9833B}">
  <dimension ref="A1:I17"/>
  <sheetViews>
    <sheetView tabSelected="1" view="pageBreakPreview" zoomScale="85" zoomScaleNormal="80" zoomScaleSheetLayoutView="85" workbookViewId="0">
      <selection activeCell="H11" sqref="H11"/>
    </sheetView>
  </sheetViews>
  <sheetFormatPr baseColWidth="10" defaultColWidth="11" defaultRowHeight="14.25" x14ac:dyDescent="0.2"/>
  <cols>
    <col min="1" max="1" width="32" style="5" customWidth="1"/>
    <col min="2" max="2" width="6.28515625" style="5" bestFit="1" customWidth="1"/>
    <col min="3" max="3" width="11.7109375" style="5" bestFit="1" customWidth="1"/>
    <col min="4" max="4" width="7" style="5" bestFit="1" customWidth="1"/>
    <col min="5" max="5" width="12.28515625" style="5" bestFit="1" customWidth="1"/>
    <col min="6" max="6" width="31" style="5" customWidth="1"/>
    <col min="7" max="7" width="15" style="5" customWidth="1"/>
    <col min="8" max="8" width="24.140625" style="5" customWidth="1"/>
    <col min="9" max="9" width="55.28515625" style="5" customWidth="1"/>
    <col min="10" max="16384" width="11" style="5"/>
  </cols>
  <sheetData>
    <row r="1" spans="1:9" ht="15" x14ac:dyDescent="0.25">
      <c r="A1" s="104" t="s">
        <v>39</v>
      </c>
      <c r="B1" s="104"/>
      <c r="C1" s="104"/>
      <c r="D1" s="104"/>
      <c r="E1" s="104"/>
      <c r="F1" s="104"/>
      <c r="G1" s="104"/>
      <c r="H1" s="104"/>
    </row>
    <row r="2" spans="1:9" x14ac:dyDescent="0.2">
      <c r="A2" s="105" t="str">
        <f>+'Contexto Estratégico'!A2:D2</f>
        <v>PROCESO: GESTION DE PARTICIPACION CIUDADANA</v>
      </c>
      <c r="B2" s="105"/>
      <c r="C2" s="105"/>
      <c r="D2" s="105"/>
      <c r="E2" s="105"/>
      <c r="F2" s="105"/>
      <c r="G2" s="105"/>
      <c r="H2" s="105"/>
    </row>
    <row r="3" spans="1:9" ht="30.75" customHeight="1" x14ac:dyDescent="0.2">
      <c r="A3" s="106" t="str">
        <f>+'Contexto Estratégico'!A3:D3</f>
        <v>OBJETIVO: Establecer las directrices y lineamientos generales para realizar el seguimiento a todos los procesos de la CGS con el fin de garantizar el cumplimiento de sus objetivos institucionales y la contribución de estos a los fines esenciales del Estado.</v>
      </c>
      <c r="B3" s="106"/>
      <c r="C3" s="106"/>
      <c r="D3" s="106"/>
      <c r="E3" s="106"/>
      <c r="F3" s="106"/>
      <c r="G3" s="106"/>
      <c r="H3" s="106"/>
    </row>
    <row r="4" spans="1:9" ht="15" x14ac:dyDescent="0.25">
      <c r="A4" s="107" t="s">
        <v>14</v>
      </c>
      <c r="B4" s="109"/>
      <c r="C4" s="109"/>
      <c r="D4" s="109"/>
      <c r="E4" s="110"/>
      <c r="F4" s="107" t="s">
        <v>38</v>
      </c>
      <c r="G4" s="107" t="s">
        <v>17</v>
      </c>
      <c r="H4" s="107" t="s">
        <v>18</v>
      </c>
    </row>
    <row r="5" spans="1:9" ht="15" x14ac:dyDescent="0.25">
      <c r="A5" s="107"/>
      <c r="B5" s="108" t="s">
        <v>16</v>
      </c>
      <c r="C5" s="110"/>
      <c r="D5" s="104" t="s">
        <v>13</v>
      </c>
      <c r="E5" s="104"/>
      <c r="F5" s="107"/>
      <c r="G5" s="107"/>
      <c r="H5" s="107"/>
    </row>
    <row r="6" spans="1:9" ht="15" x14ac:dyDescent="0.25">
      <c r="A6" s="107"/>
      <c r="B6" s="67" t="s">
        <v>24</v>
      </c>
      <c r="C6" s="67" t="s">
        <v>25</v>
      </c>
      <c r="D6" s="67" t="s">
        <v>24</v>
      </c>
      <c r="E6" s="67" t="s">
        <v>25</v>
      </c>
      <c r="F6" s="107"/>
      <c r="G6" s="107"/>
      <c r="H6" s="107"/>
    </row>
    <row r="7" spans="1:9" ht="87.75" customHeight="1" x14ac:dyDescent="0.2">
      <c r="A7" s="27" t="str">
        <f>+Identificación!B5</f>
        <v>Puede ocurrir la pérdida de información o deterioro de los documentos</v>
      </c>
      <c r="B7" s="58">
        <v>0.24</v>
      </c>
      <c r="C7" s="69" t="str">
        <f>IF(B7&lt;=20%,ProbImpacto!$B$29,IF(B7&lt;=40%,ProbImpacto!$B$30,IF(B7&lt;=60%,ProbImpacto!$B$31,IF(B7&lt;=80%,ProbImpacto!$B$32,ProbImpacto!$B$33))))</f>
        <v xml:space="preserve">Baja </v>
      </c>
      <c r="D7" s="58">
        <v>0.8</v>
      </c>
      <c r="E7" s="69" t="str">
        <f>IF(D7&lt;=20%,ProbImpacto!$B$39,IF(D7&lt;=40%,ProbImpacto!$B$40,IF(D7&lt;=60%,ProbImpacto!$B$41,IF(D7&lt;=80%,ProbImpacto!$B$42,ProbImpacto!$B$43))))</f>
        <v>Mayor</v>
      </c>
      <c r="F7" s="68" t="str">
        <f>+Identificación!E5</f>
        <v>Sanciones disciplinarias o penales a los funcionarios d ela entidad
Imposibilidad de completar la gestión sobre el caso contenido en el expediente.</v>
      </c>
      <c r="G7" s="69" t="s">
        <v>151</v>
      </c>
      <c r="H7" s="69" t="s">
        <v>125</v>
      </c>
      <c r="I7" s="17"/>
    </row>
    <row r="8" spans="1:9" ht="45" customHeight="1" x14ac:dyDescent="0.2">
      <c r="A8" s="27" t="str">
        <f>+Identificación!B6</f>
        <v>Puede no ocurrir la realización de actividades de promoción y divulgación del control social</v>
      </c>
      <c r="B8" s="58">
        <v>0.12</v>
      </c>
      <c r="C8" s="69" t="str">
        <f>IF(B8&lt;=20%,ProbImpacto!$B$29,IF(B8&lt;=40%,ProbImpacto!$B$30,IF(B8&lt;=60%,ProbImpacto!$B$31,IF(B8&lt;=80%,ProbImpacto!$B$32,ProbImpacto!$B$33))))</f>
        <v xml:space="preserve">Muy Baja </v>
      </c>
      <c r="D8" s="58">
        <v>0.8</v>
      </c>
      <c r="E8" s="69" t="str">
        <f>IF(D8&lt;=20%,ProbImpacto!$B$39,IF(D8&lt;=40%,ProbImpacto!$B$40,IF(D8&lt;=60%,ProbImpacto!$B$41,IF(D8&lt;=80%,ProbImpacto!$B$42,ProbImpacto!$B$43))))</f>
        <v>Mayor</v>
      </c>
      <c r="F8" s="68" t="str">
        <f>+Identificación!E6</f>
        <v>Incumplimiento del plan de acción, sanciones disciplinarias para los funcionarios de la dependencia</v>
      </c>
      <c r="G8" s="69" t="s">
        <v>151</v>
      </c>
      <c r="H8" s="69" t="s">
        <v>125</v>
      </c>
    </row>
    <row r="9" spans="1:9" ht="48.75" customHeight="1" x14ac:dyDescent="0.2">
      <c r="A9" s="27" t="str">
        <f>+Identificación!B7</f>
        <v>Puede ocurrir el vencimiento de términos</v>
      </c>
      <c r="B9" s="58">
        <v>0.36</v>
      </c>
      <c r="C9" s="69" t="str">
        <f>IF(B9&lt;=20%,ProbImpacto!$B$29,IF(B9&lt;=40%,ProbImpacto!$B$30,IF(B9&lt;=60%,ProbImpacto!$B$31,IF(B9&lt;=80%,ProbImpacto!$B$32,ProbImpacto!$B$33))))</f>
        <v xml:space="preserve">Baja </v>
      </c>
      <c r="D9" s="58">
        <v>0.8</v>
      </c>
      <c r="E9" s="69" t="str">
        <f>IF(D9&lt;=20%,ProbImpacto!$B$39,IF(D9&lt;=40%,ProbImpacto!$B$40,IF(D9&lt;=60%,ProbImpacto!$B$41,IF(D9&lt;=80%,ProbImpacto!$B$42,ProbImpacto!$B$43))))</f>
        <v>Mayor</v>
      </c>
      <c r="F9" s="68" t="str">
        <f>+Identificación!E8</f>
        <v>Desvío del cumplimiento de las funciones y los objetivos del proceso.</v>
      </c>
      <c r="G9" s="69" t="s">
        <v>151</v>
      </c>
      <c r="H9" s="69" t="s">
        <v>125</v>
      </c>
    </row>
    <row r="10" spans="1:9" ht="57" x14ac:dyDescent="0.2">
      <c r="A10" s="27" t="str">
        <f>+Identificación!B8</f>
        <v>Pueden presentarse tráfico de influencias o presiones indebidas en las gestiones de la dependencia</v>
      </c>
      <c r="B10" s="58">
        <v>0.22</v>
      </c>
      <c r="C10" s="69" t="str">
        <f>IF(B10&lt;=20%,ProbImpacto!$B$29,IF(B10&lt;=40%,ProbImpacto!$B$30,IF(B10&lt;=60%,ProbImpacto!$B$31,IF(B10&lt;=80%,ProbImpacto!$B$32,ProbImpacto!$B$33))))</f>
        <v xml:space="preserve">Baja </v>
      </c>
      <c r="D10" s="58">
        <v>1</v>
      </c>
      <c r="E10" s="69" t="str">
        <f>IF(D10&lt;=20%,ProbImpacto!$B$39,IF(D10&lt;=40%,ProbImpacto!$B$40,IF(D10&lt;=60%,ProbImpacto!$B$41,IF(D10&lt;=80%,ProbImpacto!$B$42,ProbImpacto!$B$43))))</f>
        <v>Catastrofico</v>
      </c>
      <c r="F10" s="68" t="str">
        <f>+Identificación!E8</f>
        <v>Desvío del cumplimiento de las funciones y los objetivos del proceso.</v>
      </c>
      <c r="G10" s="69" t="s">
        <v>152</v>
      </c>
      <c r="H10" s="69" t="s">
        <v>126</v>
      </c>
    </row>
    <row r="11" spans="1:9" ht="42.75" x14ac:dyDescent="0.2">
      <c r="A11" s="23" t="s">
        <v>76</v>
      </c>
      <c r="B11" s="58">
        <v>0.6</v>
      </c>
      <c r="C11" s="69" t="str">
        <f>IF(B11&lt;=20%,ProbImpacto!$B$29,IF(B11&lt;=40%,ProbImpacto!$B$30,IF(B11&lt;=60%,ProbImpacto!$B$31,IF(B11&lt;=80%,ProbImpacto!$B$32,ProbImpacto!$B$33))))</f>
        <v xml:space="preserve">Media </v>
      </c>
      <c r="D11" s="58">
        <v>0.48</v>
      </c>
      <c r="E11" s="69" t="str">
        <f>IF(D11&lt;=20%,ProbImpacto!$B$39,IF(D11&lt;=40%,ProbImpacto!$B$40,IF(D11&lt;=60%,ProbImpacto!$B$41,IF(D11&lt;=80%,ProbImpacto!$B$42,ProbImpacto!$B$43))))</f>
        <v>Moderado</v>
      </c>
      <c r="F11" s="68" t="s">
        <v>78</v>
      </c>
      <c r="G11" s="69" t="s">
        <v>150</v>
      </c>
      <c r="H11" s="69" t="s">
        <v>124</v>
      </c>
    </row>
    <row r="12" spans="1:9" hidden="1" x14ac:dyDescent="0.2">
      <c r="A12" s="69"/>
      <c r="B12" s="69"/>
      <c r="C12" s="69"/>
      <c r="D12" s="69"/>
      <c r="E12" s="69"/>
      <c r="F12" s="69"/>
      <c r="G12" s="69"/>
      <c r="H12" s="69"/>
    </row>
    <row r="13" spans="1:9" hidden="1" x14ac:dyDescent="0.2">
      <c r="A13" s="69"/>
      <c r="B13" s="69"/>
      <c r="C13" s="69"/>
      <c r="D13" s="69"/>
      <c r="E13" s="69"/>
      <c r="F13" s="69"/>
      <c r="G13" s="69"/>
      <c r="H13" s="69"/>
    </row>
    <row r="14" spans="1:9" hidden="1" x14ac:dyDescent="0.2">
      <c r="A14" s="69"/>
      <c r="B14" s="69"/>
      <c r="C14" s="69"/>
      <c r="D14" s="69"/>
      <c r="E14" s="69"/>
      <c r="F14" s="69"/>
      <c r="G14" s="69"/>
      <c r="H14" s="69"/>
    </row>
    <row r="15" spans="1:9" hidden="1" x14ac:dyDescent="0.2">
      <c r="A15" s="69"/>
      <c r="B15" s="69"/>
      <c r="C15" s="69"/>
      <c r="D15" s="69"/>
      <c r="E15" s="69"/>
      <c r="F15" s="69"/>
      <c r="G15" s="69"/>
      <c r="H15" s="69"/>
    </row>
    <row r="16" spans="1:9" hidden="1" x14ac:dyDescent="0.2">
      <c r="A16" s="69"/>
      <c r="B16" s="69"/>
      <c r="C16" s="69"/>
      <c r="D16" s="69"/>
      <c r="E16" s="69"/>
      <c r="F16" s="69"/>
      <c r="G16" s="69"/>
      <c r="H16" s="69"/>
    </row>
    <row r="17" spans="1:8" hidden="1" x14ac:dyDescent="0.2">
      <c r="A17" s="69"/>
      <c r="B17" s="69"/>
      <c r="C17" s="69"/>
      <c r="D17" s="69"/>
      <c r="E17" s="69"/>
      <c r="F17" s="69"/>
      <c r="G17" s="69"/>
      <c r="H17" s="69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E12:E17">
    <cfRule type="containsText" dxfId="47" priority="53" operator="containsText" text="Catastrofico">
      <formula>NOT(ISERROR(SEARCH("Catastrofico",E12)))</formula>
    </cfRule>
    <cfRule type="containsText" dxfId="46" priority="54" operator="containsText" text="Mayor">
      <formula>NOT(ISERROR(SEARCH("Mayor",E12)))</formula>
    </cfRule>
    <cfRule type="containsText" dxfId="45" priority="55" operator="containsText" text="Moderado">
      <formula>NOT(ISERROR(SEARCH("Moderado",E12)))</formula>
    </cfRule>
    <cfRule type="containsText" dxfId="44" priority="56" operator="containsText" text="Menor">
      <formula>NOT(ISERROR(SEARCH("Menor",E12)))</formula>
    </cfRule>
    <cfRule type="containsText" dxfId="43" priority="57" operator="containsText" text="Menor">
      <formula>NOT(ISERROR(SEARCH("Menor",E12)))</formula>
    </cfRule>
    <cfRule type="containsText" dxfId="42" priority="58" operator="containsText" text="Menor">
      <formula>NOT(ISERROR(SEARCH("Menor",E12)))</formula>
    </cfRule>
    <cfRule type="containsText" dxfId="41" priority="59" operator="containsText" text="Insignificante">
      <formula>NOT(ISERROR(SEARCH("Insignificante",E12)))</formula>
    </cfRule>
  </conditionalFormatting>
  <conditionalFormatting sqref="D12:D17">
    <cfRule type="containsText" dxfId="40" priority="47" operator="containsText" text="5">
      <formula>NOT(ISERROR(SEARCH("5",D12)))</formula>
    </cfRule>
    <cfRule type="containsText" dxfId="39" priority="48" operator="containsText" text="4">
      <formula>NOT(ISERROR(SEARCH("4",D12)))</formula>
    </cfRule>
    <cfRule type="containsText" dxfId="38" priority="49" operator="containsText" text="4">
      <formula>NOT(ISERROR(SEARCH("4",D12)))</formula>
    </cfRule>
    <cfRule type="containsText" dxfId="37" priority="50" operator="containsText" text="3">
      <formula>NOT(ISERROR(SEARCH("3",D12)))</formula>
    </cfRule>
    <cfRule type="containsText" dxfId="36" priority="51" operator="containsText" text="2">
      <formula>NOT(ISERROR(SEARCH("2",D12)))</formula>
    </cfRule>
    <cfRule type="containsText" dxfId="35" priority="52" operator="containsText" text="1">
      <formula>NOT(ISERROR(SEARCH("1",D12)))</formula>
    </cfRule>
  </conditionalFormatting>
  <conditionalFormatting sqref="C13:C17">
    <cfRule type="containsText" dxfId="34" priority="39" operator="containsText" text="Improbable">
      <formula>NOT(ISERROR(SEARCH("Improbable",C13)))</formula>
    </cfRule>
    <cfRule type="containsText" dxfId="33" priority="40" operator="containsText" text="Casi seguro">
      <formula>NOT(ISERROR(SEARCH("Casi seguro",C13)))</formula>
    </cfRule>
    <cfRule type="containsText" dxfId="32" priority="41" operator="containsText" text="Probable">
      <formula>NOT(ISERROR(SEARCH("Probable",C13)))</formula>
    </cfRule>
    <cfRule type="containsText" dxfId="31" priority="42" operator="containsText" text="Probable">
      <formula>NOT(ISERROR(SEARCH("Probable",C13)))</formula>
    </cfRule>
    <cfRule type="containsText" dxfId="30" priority="43" operator="containsText" text="Posible">
      <formula>NOT(ISERROR(SEARCH("Posible",C13)))</formula>
    </cfRule>
    <cfRule type="containsText" dxfId="29" priority="44" operator="containsText" text="Improbable">
      <formula>NOT(ISERROR(SEARCH("Improbable",C13)))</formula>
    </cfRule>
    <cfRule type="containsText" dxfId="28" priority="45" operator="containsText" text="Raro">
      <formula>NOT(ISERROR(SEARCH("Raro",C13)))</formula>
    </cfRule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{B20781F6-9BCC-4125-B4DC-9C3842825E41}</x14:id>
        </ext>
      </extLst>
    </cfRule>
  </conditionalFormatting>
  <conditionalFormatting sqref="B12:B17">
    <cfRule type="containsText" dxfId="27" priority="32" operator="containsText" text="4">
      <formula>NOT(ISERROR(SEARCH("4",B12)))</formula>
    </cfRule>
    <cfRule type="containsText" dxfId="26" priority="33" operator="containsText" text="4">
      <formula>NOT(ISERROR(SEARCH("4",B12)))</formula>
    </cfRule>
    <cfRule type="containsText" dxfId="25" priority="34" operator="containsText" text="5">
      <formula>NOT(ISERROR(SEARCH("5",B12)))</formula>
    </cfRule>
    <cfRule type="containsText" dxfId="24" priority="35" operator="containsText" text="4">
      <formula>NOT(ISERROR(SEARCH("4",B12)))</formula>
    </cfRule>
    <cfRule type="containsText" dxfId="23" priority="36" operator="containsText" text="3">
      <formula>NOT(ISERROR(SEARCH("3",B12)))</formula>
    </cfRule>
    <cfRule type="containsText" dxfId="22" priority="37" operator="containsText" text="2">
      <formula>NOT(ISERROR(SEARCH("2",B12)))</formula>
    </cfRule>
    <cfRule type="containsText" dxfId="21" priority="38" operator="containsText" text="1">
      <formula>NOT(ISERROR(SEARCH("1",B12)))</formula>
    </cfRule>
  </conditionalFormatting>
  <conditionalFormatting sqref="G12:G17">
    <cfRule type="containsText" dxfId="20" priority="28" operator="containsText" text="extrema">
      <formula>NOT(ISERROR(SEARCH("extrema",G12)))</formula>
    </cfRule>
    <cfRule type="containsText" dxfId="19" priority="29" operator="containsText" text="Alta">
      <formula>NOT(ISERROR(SEARCH("Alta",G12)))</formula>
    </cfRule>
    <cfRule type="containsText" dxfId="18" priority="30" operator="containsText" text="moderada">
      <formula>NOT(ISERROR(SEARCH("moderada",G12)))</formula>
    </cfRule>
    <cfRule type="containsText" dxfId="17" priority="31" operator="containsText" text="Zona de riesgo baja">
      <formula>NOT(ISERROR(SEARCH("Zona de riesgo baja",G12)))</formula>
    </cfRule>
  </conditionalFormatting>
  <conditionalFormatting sqref="H12:H17">
    <cfRule type="containsText" dxfId="16" priority="24" operator="containsText" text="Reducir el riesgo, evitar, compartir o transferir">
      <formula>NOT(ISERROR(SEARCH("Reducir el riesgo, evitar, compartir o transferir",H12)))</formula>
    </cfRule>
    <cfRule type="containsText" dxfId="15" priority="25" operator="containsText" text="Reducir el riesgo, evitar, compartir o transferir">
      <formula>NOT(ISERROR(SEARCH("Reducir el riesgo, evitar, compartir o transferir",H12)))</formula>
    </cfRule>
    <cfRule type="containsText" dxfId="14" priority="26" operator="containsText" text="Asumir el riesgo, reducir el riesgo">
      <formula>NOT(ISERROR(SEARCH("Asumir el riesgo, reducir el riesgo",H12)))</formula>
    </cfRule>
    <cfRule type="containsText" dxfId="13" priority="27" operator="containsText" text="Asumir el riesgo">
      <formula>NOT(ISERROR(SEARCH("Asumir el riesgo",H12)))</formula>
    </cfRule>
  </conditionalFormatting>
  <conditionalFormatting sqref="C12">
    <cfRule type="containsText" dxfId="12" priority="20" operator="containsText" text="Improbable">
      <formula>NOT(ISERROR(SEARCH("Improbable",C12)))</formula>
    </cfRule>
    <cfRule type="containsText" dxfId="11" priority="21" operator="containsText" text="Casi seguro">
      <formula>NOT(ISERROR(SEARCH("Casi seguro",C12)))</formula>
    </cfRule>
    <cfRule type="containsText" dxfId="10" priority="22" operator="containsText" text="Probable">
      <formula>NOT(ISERROR(SEARCH("Probable",C12)))</formula>
    </cfRule>
    <cfRule type="containsText" dxfId="9" priority="23" operator="containsText" text="Raro">
      <formula>NOT(ISERROR(SEARCH("Raro",C12)))</formula>
    </cfRule>
  </conditionalFormatting>
  <conditionalFormatting sqref="C12">
    <cfRule type="containsText" dxfId="8" priority="19" operator="containsText" text="Posible">
      <formula>NOT(ISERROR(SEARCH("Posible",C12)))</formula>
    </cfRule>
  </conditionalFormatting>
  <dataValidations xWindow="713" yWindow="607" count="5">
    <dataValidation type="list" allowBlank="1" showInputMessage="1" showErrorMessage="1" prompt="Selecciones la medida de respuesta al riesgo correspondiente a la zona de riesgo definida en la columna anterior" sqref="H12:H17" xr:uid="{66988ED3-1E64-46B8-B930-23AE0F888D33}">
      <formula1>#REF!</formula1>
    </dataValidation>
    <dataValidation type="list" allowBlank="1" showInputMessage="1" showErrorMessage="1" prompt="Identificar la zona de riesgo ubicándola en la matriz de riesgo inherente" sqref="G12:G17" xr:uid="{27B89C8F-C0A6-4FF6-B078-B5E3F5A75423}">
      <formula1>#REF!</formula1>
    </dataValidation>
    <dataValidation type="list" allowBlank="1" showInputMessage="1" showErrorMessage="1" prompt="Seleccione el descriptor correspondiende al valor dado en la columna anterior" sqref="E12:E17" xr:uid="{83A53D84-6A70-473D-9B17-C8DF6F8EA481}">
      <formula1>#REF!</formula1>
    </dataValidation>
    <dataValidation type="list" allowBlank="1" showInputMessage="1" showErrorMessage="1" sqref="D12:D17 B12:B17" xr:uid="{2124AFA6-3B9A-4328-A1FA-1C77AD5C167D}">
      <formula1>#REF!</formula1>
    </dataValidation>
    <dataValidation type="list" allowBlank="1" showInputMessage="1" showErrorMessage="1" prompt="Seleccione el descriptor correspondiente al valor de columna anterior" sqref="C12:C17" xr:uid="{B35D7976-03E0-4836-8397-AD46F8521052}">
      <formula1>#REF!</formula1>
    </dataValidation>
  </dataValidations>
  <printOptions horizontalCentered="1" verticalCentered="1"/>
  <pageMargins left="0.70866141732283472" right="0.70866141732283472" top="1.2927083333333333" bottom="0.74803149606299213" header="0.31496062992125984" footer="0.31496062992125984"/>
  <pageSetup paperSize="119" scale="85" orientation="landscape" r:id="rId1"/>
  <headerFooter>
    <oddHeader>&amp;L&amp;G&amp;C&amp;14MAPA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0781F6-9BCC-4125-B4DC-9C3842825E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C13:C17</xm:sqref>
        </x14:conditionalFormatting>
        <x14:conditionalFormatting xmlns:xm="http://schemas.microsoft.com/office/excel/2006/main">
          <x14:cfRule type="containsText" priority="5" operator="containsText" id="{906E1695-0806-4F69-964B-A77EB7AB976C}">
            <xm:f>NOT(ISERROR(SEARCH(ProbImpacto!$B$47,G7)))</xm:f>
            <xm:f>ProbImpacto!$B$47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5FED8EBB-842B-4A27-A13F-79BD89A69455}">
            <xm:f>NOT(ISERROR(SEARCH(ProbImpacto!$B$48,G7)))</xm:f>
            <xm:f>ProbImpacto!$B$48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E462E15D-E4E3-4F96-815C-BC63575C65D0}">
            <xm:f>NOT(ISERROR(SEARCH(ProbImpacto!$B$49,G7)))</xm:f>
            <xm:f>ProbImpacto!$B$49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02FE8991-40C5-4CDB-8805-4E525EEE9889}">
            <xm:f>NOT(ISERROR(SEARCH(ProbImpacto!$B$50,G7)))</xm:f>
            <xm:f>ProbImpacto!$B$50</xm:f>
            <x14:dxf>
              <fill>
                <patternFill>
                  <bgColor rgb="FFFF0000"/>
                </patternFill>
              </fill>
            </x14:dxf>
          </x14:cfRule>
          <xm:sqref>G7:G11</xm:sqref>
        </x14:conditionalFormatting>
        <x14:conditionalFormatting xmlns:xm="http://schemas.microsoft.com/office/excel/2006/main">
          <x14:cfRule type="containsText" priority="1" operator="containsText" id="{92607C5E-8CFD-4629-9DE3-0A063CE4C4D9}">
            <xm:f>NOT(ISERROR(SEARCH(ProbImpacto!$C$47,H7)))</xm:f>
            <xm:f>ProbImpacto!$C$47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FF72A7A2-9B9A-40A5-8810-0DFA94FB0856}">
            <xm:f>NOT(ISERROR(SEARCH(ProbImpacto!$C$48,H7)))</xm:f>
            <xm:f>ProbImpacto!$C$48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E376D948-ACA5-4E36-A856-385C6138D77E}">
            <xm:f>NOT(ISERROR(SEARCH(ProbImpacto!$C$49,H7)))</xm:f>
            <xm:f>ProbImpacto!$C$49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9C1516BA-EE6F-4C8E-9441-E3987F43DB1A}">
            <xm:f>NOT(ISERROR(SEARCH(ProbImpacto!$C$50,H7)))</xm:f>
            <xm:f>ProbImpacto!$C$50</xm:f>
            <x14:dxf>
              <fill>
                <patternFill>
                  <bgColor rgb="FFFF0000"/>
                </patternFill>
              </fill>
            </x14:dxf>
          </x14:cfRule>
          <xm:sqref>H7:H11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13" yWindow="607" count="2">
        <x14:dataValidation type="list" allowBlank="1" showInputMessage="1" showErrorMessage="1" prompt="Selecciones la medida de respuesta al riesgo correspondiente a la zona de riesgo definida en la columna anterior" xr:uid="{B8EC4DDA-E3D3-45DD-91F8-F1E45D1C0BDF}">
          <x14:formula1>
            <xm:f>ProbImpacto!$C$47:$C$50</xm:f>
          </x14:formula1>
          <xm:sqref>H7:H11</xm:sqref>
        </x14:dataValidation>
        <x14:dataValidation type="list" allowBlank="1" showInputMessage="1" showErrorMessage="1" prompt="Identificar la zona de riesgo ubicándola en la matriz de riesgo inherente" xr:uid="{4AEF2071-CE41-400B-90A6-C59C8E1C5B70}">
          <x14:formula1>
            <xm:f>ProbImpacto!$B$47:$B$50</xm:f>
          </x14:formula1>
          <xm:sqref>G7:G11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'Contexto Estratégico'!Área_de_impresión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2017-09-05T16:47:30Z</cp:lastPrinted>
  <dcterms:created xsi:type="dcterms:W3CDTF">2016-10-25T13:30:10Z</dcterms:created>
  <dcterms:modified xsi:type="dcterms:W3CDTF">2021-06-22T15:55:39Z</dcterms:modified>
</cp:coreProperties>
</file>