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njamin2\Planeación estratégica\Riesgos\Caracterización 2021\Revisados B\"/>
    </mc:Choice>
  </mc:AlternateContent>
  <xr:revisionPtr revIDLastSave="0" documentId="8_{DB2CC8BE-400C-47B2-B865-E1D5F6E1F5FE}" xr6:coauthVersionLast="47" xr6:coauthVersionMax="47" xr10:uidLastSave="{00000000-0000-0000-0000-000000000000}"/>
  <bookViews>
    <workbookView xWindow="-120" yWindow="-120" windowWidth="20730" windowHeight="11760" firstSheet="1" activeTab="5" xr2:uid="{00000000-000D-0000-FFFF-FFFF00000000}"/>
  </bookViews>
  <sheets>
    <sheet name="Contexto Estratégico" sheetId="1" r:id="rId1"/>
    <sheet name="Identificación" sheetId="2" r:id="rId2"/>
    <sheet name="Analisis" sheetId="4" r:id="rId3"/>
    <sheet name="ProbImpacto" sheetId="9" r:id="rId4"/>
    <sheet name="Valoración Controles" sheetId="10" r:id="rId5"/>
    <sheet name="Riesgo residual" sheetId="11" r:id="rId6"/>
  </sheets>
  <definedNames>
    <definedName name="_xlnm.Print_Area" localSheetId="1">Identificación!$A$1:$E$9</definedName>
  </definedNames>
  <calcPr calcId="181029"/>
</workbook>
</file>

<file path=xl/calcChain.xml><?xml version="1.0" encoding="utf-8"?>
<calcChain xmlns="http://schemas.openxmlformats.org/spreadsheetml/2006/main">
  <c r="E8" i="11" l="1"/>
  <c r="E9" i="11"/>
  <c r="E7" i="11"/>
  <c r="C8" i="11"/>
  <c r="C9" i="11"/>
  <c r="C7" i="11"/>
  <c r="A17" i="11"/>
  <c r="A16" i="11"/>
  <c r="A15" i="11"/>
  <c r="A14" i="11"/>
  <c r="A13" i="11"/>
  <c r="A12" i="11"/>
  <c r="A11" i="11"/>
  <c r="F9" i="11"/>
  <c r="A9" i="11"/>
  <c r="F8" i="11"/>
  <c r="A8" i="11"/>
  <c r="F7" i="11"/>
  <c r="A7" i="11"/>
  <c r="A3" i="11"/>
  <c r="A2" i="11"/>
  <c r="A16" i="10"/>
  <c r="A10" i="10"/>
  <c r="A4" i="10"/>
  <c r="G20" i="10"/>
  <c r="G19" i="10"/>
  <c r="G18" i="10"/>
  <c r="G17" i="10"/>
  <c r="H16" i="10"/>
  <c r="G16" i="10"/>
  <c r="G14" i="10"/>
  <c r="G13" i="10"/>
  <c r="G12" i="10"/>
  <c r="G11" i="10"/>
  <c r="H10" i="10"/>
  <c r="G10" i="10"/>
  <c r="G8" i="10"/>
  <c r="G7" i="10"/>
  <c r="G6" i="10"/>
  <c r="G5" i="10"/>
  <c r="G4" i="10"/>
  <c r="H2" i="10"/>
  <c r="H8" i="4"/>
  <c r="H9" i="4"/>
  <c r="H7" i="4"/>
  <c r="D8" i="4"/>
  <c r="E8" i="4" s="1"/>
  <c r="D9" i="4"/>
  <c r="E9" i="4" s="1"/>
  <c r="D7" i="4"/>
  <c r="E7" i="4" s="1"/>
  <c r="A7" i="2"/>
  <c r="A5" i="2"/>
  <c r="G9" i="10" l="1"/>
  <c r="F9" i="4"/>
  <c r="H17" i="10"/>
  <c r="F8" i="4"/>
  <c r="H11" i="10"/>
  <c r="H4" i="10"/>
  <c r="F7" i="4"/>
  <c r="G15" i="10"/>
  <c r="G21" i="10"/>
  <c r="I8" i="4"/>
  <c r="I9" i="4"/>
  <c r="I7" i="4"/>
  <c r="A9" i="4"/>
  <c r="A8" i="4"/>
  <c r="A7" i="4"/>
  <c r="A6" i="2"/>
  <c r="A3" i="4" l="1"/>
  <c r="A2" i="4"/>
  <c r="A3" i="2"/>
  <c r="A2" i="2"/>
  <c r="A11" i="4"/>
  <c r="A12" i="4"/>
  <c r="A13" i="4"/>
  <c r="A14" i="4"/>
  <c r="A15" i="4"/>
  <c r="A16" i="4"/>
  <c r="A1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BENJAMIN</author>
  </authors>
  <commentList>
    <comment ref="A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Nombre del proceso</t>
        </r>
      </text>
    </comment>
    <comment ref="A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Tomar objetivo de la caracterización del proceso</t>
        </r>
      </text>
    </comment>
    <comment ref="A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Condiciones externas que puedan generar eventos que originan oportunidades o afectan negativamente el cumplimiento de la misión y objetivos de la CGS y del proceso, (Oportunidades y Amenazas)</t>
        </r>
      </text>
    </comment>
    <comment ref="B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Medios, circunstancias, situaciones o agentes generadores del riesgo</t>
        </r>
      </text>
    </comment>
    <comment ref="C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Condiciones internas que puedan generar eventos que originan oportunidades o afectan negativamente el cumplimiento de la misión y objetivos de la CGS del proceso. (Debilidades, Fortalezas)</t>
        </r>
      </text>
    </comment>
    <comment ref="D4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Medios, circunstancias, situaciones o agentes generadores del riesgo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BENJAMIN</author>
  </authors>
  <commentList>
    <comment ref="A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Medios, circunstancias, situaciones o agentes generadores del riesgo</t>
        </r>
      </text>
    </comment>
    <comment ref="B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Efecto de la incertidumbre.
Posibilidad de que suceda algún evento que tendrá un impacto sobre los objetivos institucionales o del proceso. Se expresa en términos de probabilidad y consecuencias
</t>
        </r>
      </text>
    </comment>
    <comment ref="C4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Características generales o las formas en que se
observa o manifiesta el riesgo identificado.</t>
        </r>
      </text>
    </comment>
    <comment ref="E4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Constituyen las consecuencias de la ocurrencia del riesgo sobre los
objetivos de la entidad; generalmente se dan sobre las personas o los bienes
materiales o inmateriales con incidencias importantes tales como daños físicos
y fallecimiento, sanciones, pérdidas económicas, de información, de bienes,
de imagen, de credibilidad y de confianza, interrupción del servicio y daño
ambiental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A Martinez L.</author>
  </authors>
  <commentList>
    <comment ref="J4" authorId="0" shapeId="0" xr:uid="{A772874E-D921-4BF0-8352-33607602C843}">
      <text>
        <r>
          <rPr>
            <b/>
            <sz val="9"/>
            <color indexed="81"/>
            <rFont val="Tahoma"/>
            <charset val="1"/>
          </rPr>
          <t>Mario A Martinez L.:</t>
        </r>
        <r>
          <rPr>
            <sz val="9"/>
            <color indexed="81"/>
            <rFont val="Tahoma"/>
            <charset val="1"/>
          </rPr>
          <t xml:space="preserve">
Zona ubicación en el mapa de calor del riesgo inherente según la intersección del nivel de probabilidad e impacto.
SE DEBE ELEGIR</t>
        </r>
      </text>
    </comment>
    <comment ref="K4" authorId="0" shapeId="0" xr:uid="{D3106307-8A4A-41DA-92D6-CA8BB4FD6D18}">
      <text>
        <r>
          <rPr>
            <b/>
            <sz val="9"/>
            <color indexed="81"/>
            <rFont val="Tahoma"/>
            <charset val="1"/>
          </rPr>
          <t>Mario A Martinez L.:</t>
        </r>
        <r>
          <rPr>
            <sz val="9"/>
            <color indexed="81"/>
            <rFont val="Tahoma"/>
            <charset val="1"/>
          </rPr>
          <t xml:space="preserve">
Medidas de respuesta según la evaluación del riesgo.
SE DEBE ELEGIR</t>
        </r>
      </text>
    </comment>
    <comment ref="B6" authorId="0" shapeId="0" xr:uid="{779715FF-DADF-484F-9E1A-EAC2A0A15C0F}">
      <text>
        <r>
          <rPr>
            <b/>
            <sz val="9"/>
            <color indexed="81"/>
            <rFont val="Tahoma"/>
            <charset val="1"/>
          </rPr>
          <t>Mario A Martinez L.:</t>
        </r>
        <r>
          <rPr>
            <sz val="9"/>
            <color indexed="81"/>
            <rFont val="Tahoma"/>
            <charset val="1"/>
          </rPr>
          <t xml:space="preserve">
Frecuencia de Materialización histórica (en los últimos 5 años).
SE DEBE ELEGIR
1 no se presentó
2 Al menos una vez
3 Al menos una vez en los últimos 2 años
4 Al menos una vez en el último año
5 Más de una vez al año</t>
        </r>
      </text>
    </comment>
    <comment ref="C6" authorId="0" shapeId="0" xr:uid="{DDC4825C-3810-41F5-A3D2-4D82A241B97C}">
      <text>
        <r>
          <rPr>
            <b/>
            <sz val="9"/>
            <color indexed="81"/>
            <rFont val="Tahoma"/>
            <charset val="1"/>
          </rPr>
          <t>Mario A Martinez L.:</t>
        </r>
        <r>
          <rPr>
            <sz val="9"/>
            <color indexed="81"/>
            <rFont val="Tahoma"/>
            <charset val="1"/>
          </rPr>
          <t xml:space="preserve">
Fecuencia de ejecución de la actividad (las veces que se realiza la actividad que conlleva el riesgo al año).
SE DEBE ELEGIR
20% 2 veces por año
40% 3 a 24 veces por año
60% 24 a 500 veces por año
80% 500 a 5000 veces por año
100% más de 5000 veces por año</t>
        </r>
      </text>
    </comment>
    <comment ref="D6" authorId="0" shapeId="0" xr:uid="{1530DF15-F707-456C-91B5-21EE3EA220EE}">
      <text>
        <r>
          <rPr>
            <b/>
            <sz val="9"/>
            <color indexed="81"/>
            <rFont val="Tahoma"/>
            <charset val="1"/>
          </rPr>
          <t>Mario A Martinez L.:</t>
        </r>
        <r>
          <rPr>
            <sz val="9"/>
            <color indexed="81"/>
            <rFont val="Tahoma"/>
            <charset val="1"/>
          </rPr>
          <t xml:space="preserve">
Valor de numérico de la "probabilidad". 
P = FMH + (FMH * FEA)</t>
        </r>
      </text>
    </comment>
    <comment ref="G6" authorId="0" shapeId="0" xr:uid="{F8CC8A03-4AE7-4B6E-801C-4218EB82DA1B}">
      <text>
        <r>
          <rPr>
            <b/>
            <sz val="9"/>
            <color indexed="81"/>
            <rFont val="Tahoma"/>
            <charset val="1"/>
          </rPr>
          <t>Mario A Martinez L.:</t>
        </r>
        <r>
          <rPr>
            <sz val="9"/>
            <color indexed="81"/>
            <rFont val="Tahoma"/>
            <charset val="1"/>
          </rPr>
          <t xml:space="preserve">
20% Leve 
40% Menor 
60% Moderado 
80% Mayor 
100 % Catastrófico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A Martinez L.</author>
  </authors>
  <commentList>
    <comment ref="H2" authorId="0" shapeId="0" xr:uid="{88B242F0-884F-4EFA-8360-816BD7828F22}">
      <text>
        <r>
          <rPr>
            <b/>
            <sz val="9"/>
            <color indexed="81"/>
            <rFont val="Tahoma"/>
            <charset val="1"/>
          </rPr>
          <t>Mario A Martinez L.:</t>
        </r>
        <r>
          <rPr>
            <sz val="9"/>
            <color indexed="81"/>
            <rFont val="Tahoma"/>
            <charset val="1"/>
          </rPr>
          <t xml:space="preserve">
Valor porcentual de la probabilidad o impacto residual según aplique la valoración del control.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A Martinez L.</author>
  </authors>
  <commentList>
    <comment ref="G4" authorId="0" shapeId="0" xr:uid="{5A9B8B8E-E383-464A-A345-FF89104F8522}">
      <text>
        <r>
          <rPr>
            <b/>
            <sz val="9"/>
            <color indexed="81"/>
            <rFont val="Tahoma"/>
            <charset val="1"/>
          </rPr>
          <t>Mario A Martinez L.:</t>
        </r>
        <r>
          <rPr>
            <sz val="9"/>
            <color indexed="81"/>
            <rFont val="Tahoma"/>
            <charset val="1"/>
          </rPr>
          <t xml:space="preserve">
Zona de ubicación del riesgo residual en el mapa de calor según los nuevos valores de probabilidad e imapcto.
SE DEBE SELECCIONAR</t>
        </r>
      </text>
    </comment>
    <comment ref="H4" authorId="0" shapeId="0" xr:uid="{B1F61EB3-ECFD-4FAD-9470-18E7FF2D0968}">
      <text>
        <r>
          <rPr>
            <b/>
            <sz val="9"/>
            <color indexed="81"/>
            <rFont val="Tahoma"/>
            <charset val="1"/>
          </rPr>
          <t>Mario A Martinez L.:</t>
        </r>
        <r>
          <rPr>
            <sz val="9"/>
            <color indexed="81"/>
            <rFont val="Tahoma"/>
            <charset val="1"/>
          </rPr>
          <t xml:space="preserve">
Medidas de respuesta según la evaluación del riesgo residual.
SE DEBE ELEGIR</t>
        </r>
      </text>
    </comment>
    <comment ref="B6" authorId="0" shapeId="0" xr:uid="{8E3A75AE-9CF1-44EC-942F-FDDA6883D6E8}">
      <text>
        <r>
          <rPr>
            <b/>
            <sz val="9"/>
            <color indexed="81"/>
            <rFont val="Tahoma"/>
            <charset val="1"/>
          </rPr>
          <t>Mario A Martinez L.:</t>
        </r>
        <r>
          <rPr>
            <sz val="9"/>
            <color indexed="81"/>
            <rFont val="Tahoma"/>
            <charset val="1"/>
          </rPr>
          <t xml:space="preserve">
Nivel de pobabilidad residual, según la valoración del control si existe.
SE DEBE EDITAR A MANO</t>
        </r>
      </text>
    </comment>
    <comment ref="D6" authorId="0" shapeId="0" xr:uid="{5E753FD4-F8F2-49A8-9909-90B1D2C5EB6B}">
      <text>
        <r>
          <rPr>
            <b/>
            <sz val="9"/>
            <color indexed="81"/>
            <rFont val="Tahoma"/>
            <charset val="1"/>
          </rPr>
          <t>Mario A Martinez L.:</t>
        </r>
        <r>
          <rPr>
            <sz val="9"/>
            <color indexed="81"/>
            <rFont val="Tahoma"/>
            <charset val="1"/>
          </rPr>
          <t xml:space="preserve">
Nivel de impacto residual según la valoración del control, si existe
SE DEBE EDITAR A MANO</t>
        </r>
      </text>
    </comment>
  </commentList>
</comments>
</file>

<file path=xl/sharedStrings.xml><?xml version="1.0" encoding="utf-8"?>
<sst xmlns="http://schemas.openxmlformats.org/spreadsheetml/2006/main" count="213" uniqueCount="148">
  <si>
    <t>CONTEXTO ESTRATÉGICO</t>
  </si>
  <si>
    <t>FACTORES EXTERNOS</t>
  </si>
  <si>
    <t>CAUSAS</t>
  </si>
  <si>
    <t>IDENTIFICACION DEL RIESGO</t>
  </si>
  <si>
    <t>CLASE</t>
  </si>
  <si>
    <t>FACTORES INTERNOS</t>
  </si>
  <si>
    <t>EFECTOS</t>
  </si>
  <si>
    <t>Operativo</t>
  </si>
  <si>
    <t>Estratégico</t>
  </si>
  <si>
    <t>De cumplimiento</t>
  </si>
  <si>
    <t>Financiero</t>
  </si>
  <si>
    <t>De corrupción</t>
  </si>
  <si>
    <t>DESCRIPCIÓN (Cómo puede suceder)</t>
  </si>
  <si>
    <t>IMPACTO</t>
  </si>
  <si>
    <t>RIESGO</t>
  </si>
  <si>
    <t>CALIFICACIÓN</t>
  </si>
  <si>
    <t>PROBALIDAD</t>
  </si>
  <si>
    <t>EVALUACIÓN</t>
  </si>
  <si>
    <t>MEDIDA DE RESPUESTA</t>
  </si>
  <si>
    <t>TABLA DE PROBABILIDAD</t>
  </si>
  <si>
    <t>NIVEL</t>
  </si>
  <si>
    <t>DESCRIPTOR</t>
  </si>
  <si>
    <t>DESCRIPCIÓN</t>
  </si>
  <si>
    <t>Más de una vez al año.</t>
  </si>
  <si>
    <t>Nivel</t>
  </si>
  <si>
    <t>Descriptor</t>
  </si>
  <si>
    <t>TABLA DE IMPACTO</t>
  </si>
  <si>
    <t>Menor</t>
  </si>
  <si>
    <t>Moderado</t>
  </si>
  <si>
    <t>Mayor</t>
  </si>
  <si>
    <t>MATRIZ DE RIESGO INHERENTE</t>
  </si>
  <si>
    <t>PROBABILIDAD</t>
  </si>
  <si>
    <t>ANÁLISIS Y VALORACIÓN DE CONTROLES</t>
  </si>
  <si>
    <t>Descripción del Control</t>
  </si>
  <si>
    <t>Criterios para la Evaluación</t>
  </si>
  <si>
    <t xml:space="preserve">EVALUACIÓN </t>
  </si>
  <si>
    <t>Medida de Respuesta</t>
  </si>
  <si>
    <t>DESCRIPCIÓN DEL IMPACTO</t>
  </si>
  <si>
    <t>ANALISIS y EVALUACIÓN DE RIESGOS</t>
  </si>
  <si>
    <t>X</t>
  </si>
  <si>
    <r>
      <t>OBJETIVO:</t>
    </r>
    <r>
      <rPr>
        <sz val="11"/>
        <color theme="1"/>
        <rFont val="Arial"/>
        <family val="2"/>
      </rPr>
      <t xml:space="preserve"> Administrar, Desarrollar, coordinar, supervisar y controlar eficientemente el Talento Humano de la Contraloría General de Santander</t>
    </r>
  </si>
  <si>
    <t>Puede presentarse Incumplimiento al plan de capacitación</t>
  </si>
  <si>
    <t>RIESGOS (Puede Suceder que...)</t>
  </si>
  <si>
    <t>el equipo interdisciplinario que apoya estas capacitaciones, no cuente con el tiempo necesario para hacerlo por las funciones inherentes a su cargo o en su defecto la inasistencia a la capacitación por parte de los funcionarios ya sea por funciones inherentes.</t>
  </si>
  <si>
    <t>De imagen</t>
  </si>
  <si>
    <r>
      <t xml:space="preserve">PROCESO: </t>
    </r>
    <r>
      <rPr>
        <sz val="11"/>
        <color theme="1"/>
        <rFont val="Arial"/>
        <family val="2"/>
      </rPr>
      <t>Gestión del talento humano</t>
    </r>
  </si>
  <si>
    <t>La Contraloría General de Santander no tiene conformada un área de talento humano, sus funciones están asignadas a Secretaría General, que no cuenta con capacidad de gestión en el asunto</t>
  </si>
  <si>
    <t>Sanciones legales a jefes y funcionarios de la entidad</t>
  </si>
  <si>
    <t>Pérdida de la oportunidad de mejorar el desempeño del personal de la entidad</t>
  </si>
  <si>
    <t>Prob</t>
  </si>
  <si>
    <t>Imp</t>
  </si>
  <si>
    <t>Orientación</t>
  </si>
  <si>
    <t>Baja capacidad de gestión de la Secretaría General para la administración del talento humano, insuficiencia de personal en el área.</t>
  </si>
  <si>
    <t>Puede suceder que no se concerten con los objetivos en las fechas indicadas(para la evaluación de desempeño)por parte de los funcionarios de carrera administrativa, o que no se calfique oportuna e idoneamente</t>
  </si>
  <si>
    <t>Puede suceder que no se concerten con los objetivos en las fechas indicadas(para la evaluación de desempeño) por parte de los funcionarios de carrera administrativa</t>
  </si>
  <si>
    <t xml:space="preserve">Carencia de tiempo, insuficiente personal para dictar las capacitaciones por parte de la Secretaria General. </t>
  </si>
  <si>
    <t>Dismininución del rendimiento se puede correr el riesgo del incumplimiento de los objetivos misionales y a la vez el incumplimiento de los requisitos obligatorios de ley.</t>
  </si>
  <si>
    <t>Puede incumplirse el Plan de  capacitación por parte de la entidad o de los capacitados por inasistencia o actitud.</t>
  </si>
  <si>
    <t>Puede suceder que no se brinde la inducción y la re-inducción.</t>
  </si>
  <si>
    <t>Complejidad e inestabilidad de la plataforma para la  concertación de objetivos y evaluación de desempeño de empleos de carrera administrativa</t>
  </si>
  <si>
    <t>Desconocimiento de la   metodología de plataforma de concertación de objetivos y evaluación de desempeño de empleos de carrera administrativa Inestabilidad de la plataforma.</t>
  </si>
  <si>
    <t>Capacitación a jefesy funcionarios de carrera sobre la metodología y la plataforma. Estandarización de tiempos.</t>
  </si>
  <si>
    <t>cronograma de actividades, seguimiento por parte de la Secretaría General y Control Interno</t>
  </si>
  <si>
    <t>FMH</t>
  </si>
  <si>
    <t>FEA</t>
  </si>
  <si>
    <t>P</t>
  </si>
  <si>
    <t xml:space="preserve">Frecuencia de materialización </t>
  </si>
  <si>
    <t>Valor FMH</t>
  </si>
  <si>
    <t>No se ha presentado en los últimos 5 años.</t>
  </si>
  <si>
    <t>Al menos una vez en los últimos 5 años.</t>
  </si>
  <si>
    <t>Al menos una vez en los últimos 2 años.</t>
  </si>
  <si>
    <t>Al menos una vez en el último año.</t>
  </si>
  <si>
    <t>Frecuencia de ejecución de la actividad</t>
  </si>
  <si>
    <t>Valor FEA</t>
  </si>
  <si>
    <t>La actividad que conlleva el riesgo se ejecuta como máximos 2 veces por año</t>
  </si>
  <si>
    <t>La actividad que conlleva el riesgo se ejecuta de 3 a 24 veces por año</t>
  </si>
  <si>
    <t>La actividad que conlleva el riesgo se ejecuta de 24 a 500 veces por año</t>
  </si>
  <si>
    <t>La actividad que conlleva el riesgo se ejecuta de 500 a 5000 veces por año</t>
  </si>
  <si>
    <t>La actividad que conlleva el riesgo se ejecuta más de 5000 veces por año</t>
  </si>
  <si>
    <t>Frecuencia de materialización</t>
  </si>
  <si>
    <t xml:space="preserve">Muy Baja </t>
  </si>
  <si>
    <t xml:space="preserve">Baja </t>
  </si>
  <si>
    <t xml:space="preserve">Media </t>
  </si>
  <si>
    <t>Alta</t>
  </si>
  <si>
    <t>Muy Alta</t>
  </si>
  <si>
    <t>Impacto Cuantitativo</t>
  </si>
  <si>
    <t>Impacto Cualitativo</t>
  </si>
  <si>
    <t>Afectación Económica</t>
  </si>
  <si>
    <t xml:space="preserve">Afectación Reputacional </t>
  </si>
  <si>
    <t>Afectación a la gestión de la entidad</t>
  </si>
  <si>
    <t>Leve</t>
  </si>
  <si>
    <t>Afectación menor a 10 SMLMV.</t>
  </si>
  <si>
    <t>El riesgo afecta la imagen de algún área de la organización.</t>
  </si>
  <si>
    <t>No hay interrupción de las operaciones de la
entidad.
- No se generan sanciones económicas o administrativas.
- No se afecta la imagen institucional de forma
significativa.</t>
  </si>
  <si>
    <t>Entre 10 y 50 SMLMV</t>
  </si>
  <si>
    <t>El riesgo afecta la imagen de la entidad internamente, de conocimiento general nivel interno, de junta directiva y accionistas y/o de proveedores.</t>
  </si>
  <si>
    <t>Interrupción de las operaciones de la entidad
por algunas horas.
- Reclamaciones o quejas de los usuarios, que implican investigaciones internas disciplinarias.
- Imagen institucional afectada localmente por retrasos en la prestación del servicio a los usuarios o ciudadanos.</t>
  </si>
  <si>
    <t>Entre 50 y 100 SMLMV</t>
  </si>
  <si>
    <t>El riesgo afecta la imagen de la entidad con algunos usuarios de relevancia frente al logro de los objetivos.</t>
  </si>
  <si>
    <t>Interrupción de las operaciones de la entidad
por un (1) día.
- Reclamaciones o quejas de los usuarios que
podrían implicar una denuncia ante los entes
reguladores o una demanda de largo alcance
para la entidad.
- Inoportunidad en la información, ocasionando
retrasos en la atención a los usuarios.
- Reproceso de actividades y aumento de carga
operativa.
- Imagen institucional afectada en el orden nacional
o regional por retrasos en la prestación del servicio a los usuarios o ciudadanos.
- Investigaciones penales, fiscales o disciplinarias.</t>
  </si>
  <si>
    <t>Entre 100 y 500 SMLMV</t>
  </si>
  <si>
    <t>El riesgo afecta la imagen de la entidad con efecto publicitario sostenido a nivel de sector administrativo, nivel departamental o municipal.</t>
  </si>
  <si>
    <t>Interrupción de las operaciones de la entidad
por más de dos (2) días.
- Pérdida de información crítica que puede ser
recuperada de forma parcial o incompleta.
- Sanción por parte del ente de control u otro
ente regulador.
- Incumplimiento en las metas y objetivos institucionales afectando el cumplimiento en las metas de gobierno.
- Imagen institucional afectada en el orden nacional o regional por incumplimientos en la prestación del servicio a los usuarios o ciudadanos.</t>
  </si>
  <si>
    <t>Catastrofico</t>
  </si>
  <si>
    <t>Mayor a 500 SMLMV</t>
  </si>
  <si>
    <t>El riesgo afecta la imagen de la entidad a nivel nacional, con efecto publicitario sostenido a nivel país.</t>
  </si>
  <si>
    <t>Interrupción de las operaciones de la entidad por más de cinco (5) días.
- Intervención por parte de un ente de control u otro ente regulador.
- Pérdida de información crítica para la entidad que no se puede recuperar.
- Incumplimiento en las metas y objetivos
institucionales afectando de forma grave la ejecución presupuestal.
- Imagen institucional afectada en el orden
nacional o regional por actos o hechos de
corrupción comprobados.</t>
  </si>
  <si>
    <t>a. Asumir el riesgo</t>
  </si>
  <si>
    <t>b. Reducir el riesgo (mitigar o transferir).</t>
  </si>
  <si>
    <t>c. Reducir el riesgo (mitigar o transferir), evitar el riesgo.</t>
  </si>
  <si>
    <t>d. Reducir el riesgo (mitigar o transferir), evitar el riesgo.</t>
  </si>
  <si>
    <t>Tipo</t>
  </si>
  <si>
    <t xml:space="preserve">Detectivo </t>
  </si>
  <si>
    <t>Implementación</t>
  </si>
  <si>
    <t>Automático</t>
  </si>
  <si>
    <t>Documentación</t>
  </si>
  <si>
    <t>Documentado</t>
  </si>
  <si>
    <t xml:space="preserve">Frecuencia </t>
  </si>
  <si>
    <t>Continua</t>
  </si>
  <si>
    <t>Preventivo</t>
  </si>
  <si>
    <t>Con registro</t>
  </si>
  <si>
    <t>Evidencia</t>
  </si>
  <si>
    <t>Manual</t>
  </si>
  <si>
    <t>Sin documentar</t>
  </si>
  <si>
    <t>Aleatoria</t>
  </si>
  <si>
    <t>Sin registro</t>
  </si>
  <si>
    <t>Peso</t>
  </si>
  <si>
    <t>Correctivo</t>
  </si>
  <si>
    <r>
      <t xml:space="preserve">El nivel de probabilidad registra un valor entre </t>
    </r>
    <r>
      <rPr>
        <b/>
        <sz val="11"/>
        <color theme="1"/>
        <rFont val="Arial"/>
        <family val="2"/>
      </rPr>
      <t>1,2 y 2,4</t>
    </r>
    <r>
      <rPr>
        <sz val="11"/>
        <color theme="1"/>
        <rFont val="Arial"/>
        <family val="2"/>
      </rPr>
      <t xml:space="preserve"> </t>
    </r>
  </si>
  <si>
    <r>
      <t xml:space="preserve">El nivel de probabilidad registra un valor entre </t>
    </r>
    <r>
      <rPr>
        <b/>
        <sz val="11"/>
        <color theme="1"/>
        <rFont val="Arial"/>
        <family val="2"/>
      </rPr>
      <t>2,5 y 4</t>
    </r>
    <r>
      <rPr>
        <sz val="11"/>
        <color theme="1"/>
        <rFont val="Arial"/>
        <family val="2"/>
      </rPr>
      <t xml:space="preserve"> </t>
    </r>
  </si>
  <si>
    <r>
      <t xml:space="preserve">El nivel de probabilidad registra un valor entre </t>
    </r>
    <r>
      <rPr>
        <b/>
        <sz val="11"/>
        <color theme="1"/>
        <rFont val="Arial"/>
        <family val="2"/>
      </rPr>
      <t>4,1 y 5,6</t>
    </r>
    <r>
      <rPr>
        <sz val="11"/>
        <color theme="1"/>
        <rFont val="Arial"/>
        <family val="2"/>
      </rPr>
      <t xml:space="preserve"> </t>
    </r>
  </si>
  <si>
    <r>
      <t xml:space="preserve">El nivel de probabilidad registra un valor entre </t>
    </r>
    <r>
      <rPr>
        <b/>
        <sz val="11"/>
        <color theme="1"/>
        <rFont val="Arial"/>
        <family val="2"/>
      </rPr>
      <t>5,7 y 7,2</t>
    </r>
    <r>
      <rPr>
        <sz val="11"/>
        <color theme="1"/>
        <rFont val="Arial"/>
        <family val="2"/>
      </rPr>
      <t xml:space="preserve"> </t>
    </r>
  </si>
  <si>
    <r>
      <t xml:space="preserve">El nivel de probabilidad registra un valor entre </t>
    </r>
    <r>
      <rPr>
        <b/>
        <sz val="11"/>
        <color theme="1"/>
        <rFont val="Arial"/>
        <family val="2"/>
      </rPr>
      <t>7,3 y 10</t>
    </r>
    <r>
      <rPr>
        <sz val="11"/>
        <color theme="1"/>
        <rFont val="Arial"/>
        <family val="2"/>
      </rPr>
      <t xml:space="preserve"> </t>
    </r>
  </si>
  <si>
    <t>a. Zona de riesgo baja</t>
  </si>
  <si>
    <t>b. Zona de riesgo moderada</t>
  </si>
  <si>
    <t xml:space="preserve">c. Zona de riesgo Alta </t>
  </si>
  <si>
    <t>d. Zona de riesgo extrema</t>
  </si>
  <si>
    <t>Leve
20%</t>
  </si>
  <si>
    <t>Menor 
40%</t>
  </si>
  <si>
    <t>Moderado 
60%</t>
  </si>
  <si>
    <t>Mayor 
80%</t>
  </si>
  <si>
    <t>Catastrófico 
100%</t>
  </si>
  <si>
    <t>Muy Alta
100%</t>
  </si>
  <si>
    <t>Alta 
80%</t>
  </si>
  <si>
    <t>Media 
60%</t>
  </si>
  <si>
    <t>Baja 
40%</t>
  </si>
  <si>
    <t>Muy Baja 
20%</t>
  </si>
  <si>
    <t>Seguimiento al Plan de institucional de formación, capacitación, estímulos y bienestar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</si>
</sst>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6" fillId="0" borderId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3" fillId="8" borderId="1" xfId="0" applyFont="1" applyFill="1" applyBorder="1"/>
    <xf numFmtId="0" fontId="3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3" borderId="1" xfId="5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16" fillId="2" borderId="1" xfId="5" applyFont="1" applyFill="1" applyBorder="1" applyAlignment="1">
      <alignment horizontal="left" vertical="center" wrapText="1"/>
    </xf>
    <xf numFmtId="0" fontId="16" fillId="2" borderId="1" xfId="5" applyFont="1" applyFill="1" applyBorder="1" applyAlignment="1">
      <alignment vertical="center" wrapText="1"/>
    </xf>
    <xf numFmtId="1" fontId="3" fillId="0" borderId="1" xfId="0" applyNumberFormat="1" applyFont="1" applyFill="1" applyBorder="1" applyAlignment="1" applyProtection="1">
      <alignment vertical="center" wrapText="1"/>
      <protection hidden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18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9" fontId="18" fillId="0" borderId="0" xfId="0" applyNumberFormat="1" applyFont="1" applyAlignment="1">
      <alignment horizontal="center" vertical="center" wrapText="1"/>
    </xf>
    <xf numFmtId="0" fontId="19" fillId="10" borderId="1" xfId="0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center" vertical="center"/>
    </xf>
    <xf numFmtId="9" fontId="19" fillId="10" borderId="1" xfId="0" applyNumberFormat="1" applyFont="1" applyFill="1" applyBorder="1" applyAlignment="1">
      <alignment horizontal="center" vertical="center"/>
    </xf>
    <xf numFmtId="0" fontId="19" fillId="11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9" fillId="12" borderId="1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/>
    </xf>
    <xf numFmtId="0" fontId="19" fillId="13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9" fontId="3" fillId="0" borderId="1" xfId="1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4" borderId="16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3" fillId="14" borderId="1" xfId="0" applyFont="1" applyFill="1" applyBorder="1" applyAlignment="1">
      <alignment horizontal="left" vertical="center"/>
    </xf>
    <xf numFmtId="9" fontId="3" fillId="0" borderId="1" xfId="11" applyFont="1" applyBorder="1" applyAlignment="1">
      <alignment horizontal="left" vertical="center" wrapText="1"/>
    </xf>
    <xf numFmtId="9" fontId="3" fillId="0" borderId="1" xfId="11" applyFont="1" applyBorder="1" applyAlignment="1">
      <alignment horizontal="center" vertical="center" wrapText="1"/>
    </xf>
    <xf numFmtId="0" fontId="3" fillId="0" borderId="0" xfId="0" applyFont="1" applyFill="1"/>
    <xf numFmtId="0" fontId="12" fillId="4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9" fontId="21" fillId="0" borderId="1" xfId="11" applyFont="1" applyFill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  <xf numFmtId="9" fontId="12" fillId="4" borderId="1" xfId="11" applyFont="1" applyFill="1" applyBorder="1" applyAlignment="1">
      <alignment vertical="center" wrapText="1"/>
    </xf>
    <xf numFmtId="9" fontId="21" fillId="0" borderId="1" xfId="11" applyFont="1" applyBorder="1" applyAlignment="1">
      <alignment horizontal="center" vertical="center" wrapText="1"/>
    </xf>
    <xf numFmtId="9" fontId="2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9" fontId="3" fillId="0" borderId="0" xfId="1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/>
    <xf numFmtId="0" fontId="15" fillId="0" borderId="0" xfId="0" applyFont="1" applyFill="1" applyBorder="1" applyAlignment="1">
      <alignment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3" borderId="1" xfId="5" applyFont="1" applyFill="1" applyBorder="1" applyAlignment="1">
      <alignment horizontal="center" vertical="center" wrapText="1"/>
    </xf>
    <xf numFmtId="0" fontId="16" fillId="2" borderId="1" xfId="5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2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19" fillId="10" borderId="1" xfId="0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center" vertical="center" textRotation="90" wrapText="1"/>
    </xf>
    <xf numFmtId="0" fontId="2" fillId="4" borderId="3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9" fontId="0" fillId="0" borderId="16" xfId="11" applyFont="1" applyBorder="1" applyAlignment="1">
      <alignment horizontal="center" vertical="center" wrapText="1"/>
    </xf>
    <xf numFmtId="9" fontId="0" fillId="0" borderId="12" xfId="11" applyFont="1" applyBorder="1" applyAlignment="1">
      <alignment horizontal="center" vertical="center" wrapText="1"/>
    </xf>
    <xf numFmtId="9" fontId="0" fillId="0" borderId="11" xfId="11" applyFont="1" applyBorder="1" applyAlignment="1">
      <alignment horizontal="center" vertical="center" wrapText="1"/>
    </xf>
    <xf numFmtId="0" fontId="21" fillId="5" borderId="14" xfId="0" applyFont="1" applyFill="1" applyBorder="1" applyAlignment="1">
      <alignment horizontal="center" vertical="center" wrapText="1"/>
    </xf>
    <xf numFmtId="0" fontId="21" fillId="5" borderId="15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</cellXfs>
  <cellStyles count="12">
    <cellStyle name="Hipervínculo 2" xfId="2" xr:uid="{00000000-0005-0000-0000-000000000000}"/>
    <cellStyle name="Hipervínculo 2 2" xfId="3" xr:uid="{00000000-0005-0000-0000-000001000000}"/>
    <cellStyle name="Millares 2" xfId="9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  <cellStyle name="Normal 3 2" xfId="6" xr:uid="{00000000-0005-0000-0000-000006000000}"/>
    <cellStyle name="Normal 4" xfId="1" xr:uid="{00000000-0005-0000-0000-000007000000}"/>
    <cellStyle name="Porcentaje" xfId="11" builtinId="5"/>
    <cellStyle name="Porcentaje 2" xfId="10" xr:uid="{00000000-0005-0000-0000-000008000000}"/>
    <cellStyle name="Porcentual 2" xfId="7" xr:uid="{00000000-0005-0000-0000-000009000000}"/>
    <cellStyle name="Porcentual 3" xfId="8" xr:uid="{00000000-0005-0000-0000-00000A000000}"/>
  </cellStyles>
  <dxfs count="16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0066"/>
      <color rgb="FFCC0066"/>
      <color rgb="FFCC0000"/>
      <color rgb="FF66FFFF"/>
      <color rgb="FFFF6699"/>
      <color rgb="FF00FFFF"/>
      <color rgb="FFFFFF00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view="pageBreakPreview" zoomScale="85" zoomScaleNormal="100" zoomScaleSheetLayoutView="85" workbookViewId="0">
      <selection activeCell="C6" sqref="C6"/>
    </sheetView>
  </sheetViews>
  <sheetFormatPr baseColWidth="10" defaultRowHeight="15" x14ac:dyDescent="0.25"/>
  <cols>
    <col min="1" max="4" width="33.140625" customWidth="1"/>
  </cols>
  <sheetData>
    <row r="1" spans="1:4" ht="28.5" customHeight="1" x14ac:dyDescent="0.25">
      <c r="A1" s="100" t="s">
        <v>0</v>
      </c>
      <c r="B1" s="100"/>
      <c r="C1" s="100"/>
      <c r="D1" s="100"/>
    </row>
    <row r="2" spans="1:4" ht="28.5" customHeight="1" x14ac:dyDescent="0.25">
      <c r="A2" s="101" t="s">
        <v>45</v>
      </c>
      <c r="B2" s="102"/>
      <c r="C2" s="102"/>
      <c r="D2" s="102"/>
    </row>
    <row r="3" spans="1:4" ht="28.5" customHeight="1" x14ac:dyDescent="0.25">
      <c r="A3" s="103" t="s">
        <v>40</v>
      </c>
      <c r="B3" s="104"/>
      <c r="C3" s="104"/>
      <c r="D3" s="104"/>
    </row>
    <row r="4" spans="1:4" x14ac:dyDescent="0.25">
      <c r="A4" s="1" t="s">
        <v>1</v>
      </c>
      <c r="B4" s="2" t="s">
        <v>2</v>
      </c>
      <c r="C4" s="1" t="s">
        <v>5</v>
      </c>
      <c r="D4" s="2" t="s">
        <v>2</v>
      </c>
    </row>
    <row r="5" spans="1:4" ht="100.5" customHeight="1" x14ac:dyDescent="0.25">
      <c r="A5" s="28"/>
      <c r="B5" s="28"/>
      <c r="C5" s="28" t="s">
        <v>46</v>
      </c>
      <c r="D5" s="28" t="s">
        <v>55</v>
      </c>
    </row>
    <row r="6" spans="1:4" ht="99.75" x14ac:dyDescent="0.25">
      <c r="A6" s="28" t="s">
        <v>59</v>
      </c>
      <c r="B6" s="28" t="s">
        <v>60</v>
      </c>
      <c r="C6" s="28" t="s">
        <v>46</v>
      </c>
      <c r="D6" s="28" t="s">
        <v>52</v>
      </c>
    </row>
    <row r="7" spans="1:4" hidden="1" x14ac:dyDescent="0.25">
      <c r="A7" s="28"/>
      <c r="B7" s="28"/>
      <c r="C7" s="28"/>
      <c r="D7" s="28"/>
    </row>
    <row r="8" spans="1:4" hidden="1" x14ac:dyDescent="0.25">
      <c r="A8" s="28"/>
      <c r="B8" s="28"/>
      <c r="C8" s="28"/>
      <c r="D8" s="28"/>
    </row>
  </sheetData>
  <mergeCells count="3">
    <mergeCell ref="A1:D1"/>
    <mergeCell ref="A2:D2"/>
    <mergeCell ref="A3:D3"/>
  </mergeCells>
  <printOptions horizontalCentered="1" verticalCentered="1"/>
  <pageMargins left="0.7" right="0.7" top="0.75" bottom="0.75" header="0.3" footer="0.3"/>
  <pageSetup scale="92" orientation="landscape" r:id="rId1"/>
  <headerFooter>
    <oddHeader>&amp;L&amp;G&amp;C&amp;16MAPA DE RIESGOS
INSTITUCIONAL, POR PROCESOS Y DE CORRUPCIÓN
2021&amp;R&amp;G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2"/>
  <sheetViews>
    <sheetView view="pageBreakPreview" zoomScale="85" zoomScaleNormal="100" zoomScaleSheetLayoutView="85" workbookViewId="0">
      <selection activeCell="A4" sqref="A4"/>
    </sheetView>
  </sheetViews>
  <sheetFormatPr baseColWidth="10" defaultRowHeight="15" x14ac:dyDescent="0.25"/>
  <cols>
    <col min="1" max="3" width="28" customWidth="1"/>
    <col min="4" max="4" width="17.140625" bestFit="1" customWidth="1"/>
    <col min="5" max="5" width="28" customWidth="1"/>
    <col min="26" max="26" width="22.28515625" customWidth="1"/>
  </cols>
  <sheetData>
    <row r="1" spans="1:26" ht="22.5" customHeight="1" x14ac:dyDescent="0.25">
      <c r="A1" s="105" t="s">
        <v>3</v>
      </c>
      <c r="B1" s="105"/>
      <c r="C1" s="105"/>
      <c r="D1" s="105"/>
      <c r="E1" s="105"/>
    </row>
    <row r="2" spans="1:26" ht="32.25" customHeight="1" x14ac:dyDescent="0.25">
      <c r="A2" s="106" t="str">
        <f>+'Contexto Estratégico'!A2:D2</f>
        <v>PROCESO: Gestión del talento humano</v>
      </c>
      <c r="B2" s="106"/>
      <c r="C2" s="106"/>
      <c r="D2" s="106"/>
      <c r="E2" s="106"/>
    </row>
    <row r="3" spans="1:26" ht="35.25" customHeight="1" x14ac:dyDescent="0.25">
      <c r="A3" s="106" t="str">
        <f>+'Contexto Estratégico'!A3:D3</f>
        <v>OBJETIVO: Administrar, Desarrollar, coordinar, supervisar y controlar eficientemente el Talento Humano de la Contraloría General de Santander</v>
      </c>
      <c r="B3" s="106"/>
      <c r="C3" s="106"/>
      <c r="D3" s="106"/>
      <c r="E3" s="106"/>
    </row>
    <row r="4" spans="1:26" ht="30" x14ac:dyDescent="0.25">
      <c r="A4" s="26" t="s">
        <v>2</v>
      </c>
      <c r="B4" s="26" t="s">
        <v>42</v>
      </c>
      <c r="C4" s="26" t="s">
        <v>12</v>
      </c>
      <c r="D4" s="26" t="s">
        <v>4</v>
      </c>
      <c r="E4" s="26" t="s">
        <v>6</v>
      </c>
      <c r="Z4" s="29" t="s">
        <v>8</v>
      </c>
    </row>
    <row r="5" spans="1:26" ht="156.75" x14ac:dyDescent="0.25">
      <c r="A5" s="6" t="str">
        <f>+'Contexto Estratégico'!D5</f>
        <v xml:space="preserve">Carencia de tiempo, insuficiente personal para dictar las capacitaciones por parte de la Secretaria General. </v>
      </c>
      <c r="B5" s="30" t="s">
        <v>58</v>
      </c>
      <c r="C5" s="6" t="s">
        <v>43</v>
      </c>
      <c r="D5" s="6" t="s">
        <v>9</v>
      </c>
      <c r="E5" s="6" t="s">
        <v>56</v>
      </c>
      <c r="Z5" s="29" t="s">
        <v>44</v>
      </c>
    </row>
    <row r="6" spans="1:26" ht="128.25" x14ac:dyDescent="0.25">
      <c r="A6" s="6" t="str">
        <f>+'Contexto Estratégico'!B6</f>
        <v>Desconocimiento de la   metodología de plataforma de concertación de objetivos y evaluación de desempeño de empleos de carrera administrativa Inestabilidad de la plataforma.</v>
      </c>
      <c r="B6" s="31" t="s">
        <v>53</v>
      </c>
      <c r="C6" s="31" t="s">
        <v>54</v>
      </c>
      <c r="D6" s="6" t="s">
        <v>8</v>
      </c>
      <c r="E6" s="6" t="s">
        <v>47</v>
      </c>
      <c r="Z6" s="29" t="s">
        <v>7</v>
      </c>
    </row>
    <row r="7" spans="1:26" ht="85.5" x14ac:dyDescent="0.25">
      <c r="A7" s="6" t="str">
        <f>+'Contexto Estratégico'!D6</f>
        <v>Baja capacidad de gestión de la Secretaría General para la administración del talento humano, insuficiencia de personal en el área.</v>
      </c>
      <c r="B7" s="6" t="s">
        <v>57</v>
      </c>
      <c r="C7" s="6" t="s">
        <v>41</v>
      </c>
      <c r="D7" s="6" t="s">
        <v>9</v>
      </c>
      <c r="E7" s="6" t="s">
        <v>48</v>
      </c>
      <c r="Z7" s="29" t="s">
        <v>10</v>
      </c>
    </row>
    <row r="8" spans="1:26" hidden="1" x14ac:dyDescent="0.25">
      <c r="A8" s="3"/>
      <c r="B8" s="3"/>
      <c r="C8" s="3"/>
      <c r="D8" s="3"/>
      <c r="E8" s="3"/>
      <c r="Z8" s="29" t="s">
        <v>11</v>
      </c>
    </row>
    <row r="9" spans="1:26" hidden="1" x14ac:dyDescent="0.25">
      <c r="A9" s="3"/>
      <c r="B9" s="3"/>
      <c r="C9" s="3"/>
      <c r="D9" s="3"/>
      <c r="E9" s="3"/>
      <c r="Z9" s="29" t="s">
        <v>9</v>
      </c>
    </row>
    <row r="10" spans="1:26" x14ac:dyDescent="0.25">
      <c r="A10" s="3"/>
      <c r="B10" s="3"/>
      <c r="C10" s="3"/>
      <c r="D10" s="3"/>
      <c r="E10" s="3"/>
    </row>
    <row r="11" spans="1:26" x14ac:dyDescent="0.25">
      <c r="A11" s="3"/>
      <c r="B11" s="3"/>
      <c r="C11" s="3"/>
      <c r="D11" s="3"/>
      <c r="E11" s="3"/>
    </row>
    <row r="12" spans="1:26" x14ac:dyDescent="0.25">
      <c r="A12" s="3"/>
      <c r="B12" s="3"/>
      <c r="C12" s="3"/>
      <c r="D12" s="3"/>
      <c r="E12" s="3"/>
    </row>
  </sheetData>
  <mergeCells count="3">
    <mergeCell ref="A1:E1"/>
    <mergeCell ref="A2:E2"/>
    <mergeCell ref="A3:E3"/>
  </mergeCells>
  <dataValidations disablePrompts="1" count="1">
    <dataValidation type="list" allowBlank="1" showInputMessage="1" showErrorMessage="1" prompt="Seleccione una opción" sqref="D5:D7" xr:uid="{00000000-0002-0000-0100-000000000000}">
      <formula1>$Z$4:$Z$9</formula1>
    </dataValidation>
  </dataValidations>
  <printOptions horizontalCentered="1" verticalCentered="1"/>
  <pageMargins left="0.7" right="0.7" top="0.75" bottom="0.75" header="0.3" footer="0.3"/>
  <pageSetup scale="94" orientation="landscape" r:id="rId1"/>
  <headerFooter>
    <oddHeader>&amp;L&amp;G&amp;C&amp;16MAPA DE RIESGOS
INSTITUCIONAL, POR PROCESOS Y DE CORRUPCIÓN
2021&amp;R&amp;G</oddHead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8"/>
  <sheetViews>
    <sheetView view="pageBreakPreview" zoomScale="80" zoomScaleNormal="80" zoomScaleSheetLayoutView="80" workbookViewId="0">
      <selection activeCell="C9" sqref="C9"/>
    </sheetView>
  </sheetViews>
  <sheetFormatPr baseColWidth="10" defaultColWidth="11" defaultRowHeight="14.25" x14ac:dyDescent="0.2"/>
  <cols>
    <col min="1" max="1" width="25.5703125" style="4" bestFit="1" customWidth="1"/>
    <col min="2" max="4" width="7.140625" style="4" customWidth="1"/>
    <col min="5" max="5" width="6.28515625" style="4" bestFit="1" customWidth="1"/>
    <col min="6" max="6" width="12.28515625" style="4" bestFit="1" customWidth="1"/>
    <col min="7" max="7" width="7" style="4" bestFit="1" customWidth="1"/>
    <col min="8" max="8" width="13" style="4" bestFit="1" customWidth="1"/>
    <col min="9" max="9" width="34.28515625" style="4" customWidth="1"/>
    <col min="10" max="10" width="14.85546875" style="4" customWidth="1"/>
    <col min="11" max="11" width="19.28515625" style="4" customWidth="1"/>
    <col min="12" max="12" width="55.28515625" style="4" customWidth="1"/>
    <col min="13" max="16384" width="11" style="4"/>
  </cols>
  <sheetData>
    <row r="1" spans="1:12" ht="15" x14ac:dyDescent="0.25">
      <c r="A1" s="108" t="s">
        <v>38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2" x14ac:dyDescent="0.2">
      <c r="A2" s="109" t="str">
        <f>+'Contexto Estratégico'!A2:D2</f>
        <v>PROCESO: Gestión del talento humano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2" x14ac:dyDescent="0.2">
      <c r="A3" s="110" t="str">
        <f>+'Contexto Estratégico'!A3:D3</f>
        <v>OBJETIVO: Administrar, Desarrollar, coordinar, supervisar y controlar eficientemente el Talento Humano de la Contraloría General de Santander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2" ht="15" customHeight="1" x14ac:dyDescent="0.25">
      <c r="A4" s="111" t="s">
        <v>14</v>
      </c>
      <c r="B4" s="113" t="s">
        <v>15</v>
      </c>
      <c r="C4" s="114"/>
      <c r="D4" s="114"/>
      <c r="E4" s="114"/>
      <c r="F4" s="114"/>
      <c r="G4" s="114"/>
      <c r="H4" s="115"/>
      <c r="I4" s="111" t="s">
        <v>37</v>
      </c>
      <c r="J4" s="111" t="s">
        <v>17</v>
      </c>
      <c r="K4" s="111" t="s">
        <v>18</v>
      </c>
    </row>
    <row r="5" spans="1:12" ht="15" customHeight="1" x14ac:dyDescent="0.25">
      <c r="A5" s="111"/>
      <c r="B5" s="113" t="s">
        <v>16</v>
      </c>
      <c r="C5" s="114"/>
      <c r="D5" s="114"/>
      <c r="E5" s="114"/>
      <c r="F5" s="115"/>
      <c r="G5" s="107" t="s">
        <v>13</v>
      </c>
      <c r="H5" s="107"/>
      <c r="I5" s="112"/>
      <c r="J5" s="112"/>
      <c r="K5" s="112"/>
    </row>
    <row r="6" spans="1:12" ht="15" x14ac:dyDescent="0.25">
      <c r="A6" s="111"/>
      <c r="B6" s="35" t="s">
        <v>63</v>
      </c>
      <c r="C6" s="35" t="s">
        <v>64</v>
      </c>
      <c r="D6" s="35" t="s">
        <v>65</v>
      </c>
      <c r="E6" s="27" t="s">
        <v>24</v>
      </c>
      <c r="F6" s="27" t="s">
        <v>25</v>
      </c>
      <c r="G6" s="27" t="s">
        <v>24</v>
      </c>
      <c r="H6" s="27" t="s">
        <v>25</v>
      </c>
      <c r="I6" s="112"/>
      <c r="J6" s="112"/>
      <c r="K6" s="112"/>
    </row>
    <row r="7" spans="1:12" ht="93.75" customHeight="1" x14ac:dyDescent="0.2">
      <c r="A7" s="17" t="str">
        <f>+Identificación!B5</f>
        <v>Puede suceder que no se brinde la inducción y la re-inducción.</v>
      </c>
      <c r="B7" s="33">
        <v>2</v>
      </c>
      <c r="C7" s="63">
        <v>0.6</v>
      </c>
      <c r="D7" s="33">
        <f>B7+(B7*C7)</f>
        <v>3.2</v>
      </c>
      <c r="E7" s="64">
        <f>IF(D7&lt;=ProbImpacto!$D$21,ProbImpacto!$A$29,IF(D7&lt;=ProbImpacto!$H$21,ProbImpacto!$A$30,IF(D7&lt;=ProbImpacto!$E$23,ProbImpacto!$A$31,IF(D7&lt;=ProbImpacto!$G$23,ProbImpacto!$A$32,ProbImpacto!$A$33))))</f>
        <v>0.4</v>
      </c>
      <c r="F7" s="17" t="str">
        <f>IF(E7=20%,ProbImpacto!$B$29,IF(E7=40%,ProbImpacto!$B$30,IF(E7=60%,ProbImpacto!$B$31,IF(E7=80%,ProbImpacto!$B$32,ProbImpacto!$B$33))))</f>
        <v xml:space="preserve">Baja </v>
      </c>
      <c r="G7" s="64">
        <v>0.8</v>
      </c>
      <c r="H7" s="17" t="str">
        <f>IF(G7=20%,ProbImpacto!$B$39,IF(G7=40%,ProbImpacto!$B$40,IF(G7=60%,ProbImpacto!$B$41,IF(G7=80%,ProbImpacto!$B$42,ProbImpacto!$B$43))))</f>
        <v>Mayor</v>
      </c>
      <c r="I7" s="17" t="str">
        <f>+Identificación!E5</f>
        <v>Dismininución del rendimiento se puede correr el riesgo del incumplimiento de los objetivos misionales y a la vez el incumplimiento de los requisitos obligatorios de ley.</v>
      </c>
      <c r="J7" s="17" t="s">
        <v>135</v>
      </c>
      <c r="K7" s="17" t="s">
        <v>109</v>
      </c>
      <c r="L7" s="25"/>
    </row>
    <row r="8" spans="1:12" ht="150.75" customHeight="1" x14ac:dyDescent="0.2">
      <c r="A8" s="17" t="str">
        <f>+Identificación!B6</f>
        <v>Puede suceder que no se concerten con los objetivos en las fechas indicadas(para la evaluación de desempeño)por parte de los funcionarios de carrera administrativa, o que no se calfique oportuna e idoneamente</v>
      </c>
      <c r="B8" s="33">
        <v>1</v>
      </c>
      <c r="C8" s="63">
        <v>0.6</v>
      </c>
      <c r="D8" s="33">
        <f t="shared" ref="D8:D9" si="0">B8+(B8*C8)</f>
        <v>1.6</v>
      </c>
      <c r="E8" s="64">
        <f>IF(D8&lt;=ProbImpacto!$D$21,ProbImpacto!$A$29,IF(D8&lt;=ProbImpacto!$H$21,ProbImpacto!$A$30,IF(D8&lt;=ProbImpacto!$E$23,ProbImpacto!$A$31,IF(D8&lt;=ProbImpacto!$G$23,ProbImpacto!$A$32,ProbImpacto!$A$33))))</f>
        <v>0.2</v>
      </c>
      <c r="F8" s="33" t="str">
        <f>IF(E8=20%,ProbImpacto!$B$29,IF(E8=40%,ProbImpacto!$B$30,IF(E8=60%,ProbImpacto!$B$31,IF(E8=80%,ProbImpacto!$B$32,ProbImpacto!$B$33))))</f>
        <v xml:space="preserve">Muy Baja </v>
      </c>
      <c r="G8" s="64">
        <v>0.8</v>
      </c>
      <c r="H8" s="33" t="str">
        <f>IF(G8=20%,ProbImpacto!$B$39,IF(G8=40%,ProbImpacto!$B$40,IF(G8=60%,ProbImpacto!$B$41,IF(G8=80%,ProbImpacto!$B$42,ProbImpacto!$B$43))))</f>
        <v>Mayor</v>
      </c>
      <c r="I8" s="17" t="str">
        <f>+Identificación!E6</f>
        <v>Sanciones legales a jefes y funcionarios de la entidad</v>
      </c>
      <c r="J8" s="17" t="s">
        <v>135</v>
      </c>
      <c r="K8" s="17" t="s">
        <v>109</v>
      </c>
    </row>
    <row r="9" spans="1:12" ht="93" customHeight="1" x14ac:dyDescent="0.2">
      <c r="A9" s="17" t="str">
        <f>+Identificación!B7</f>
        <v>Puede incumplirse el Plan de  capacitación por parte de la entidad o de los capacitados por inasistencia o actitud.</v>
      </c>
      <c r="B9" s="33">
        <v>2</v>
      </c>
      <c r="C9" s="63">
        <v>0.6</v>
      </c>
      <c r="D9" s="33">
        <f t="shared" si="0"/>
        <v>3.2</v>
      </c>
      <c r="E9" s="64">
        <f>IF(D9&lt;=ProbImpacto!$D$21,ProbImpacto!$A$29,IF(D9&lt;=ProbImpacto!$H$21,ProbImpacto!$A$30,IF(D9&lt;=ProbImpacto!$E$23,ProbImpacto!$A$31,IF(D9&lt;=ProbImpacto!$G$23,ProbImpacto!$A$32,ProbImpacto!$A$33))))</f>
        <v>0.4</v>
      </c>
      <c r="F9" s="33" t="str">
        <f>IF(E9=20%,ProbImpacto!$B$29,IF(E9=40%,ProbImpacto!$B$30,IF(E9=60%,ProbImpacto!$B$31,IF(E9=80%,ProbImpacto!$B$32,ProbImpacto!$B$33))))</f>
        <v xml:space="preserve">Baja </v>
      </c>
      <c r="G9" s="64">
        <v>0.4</v>
      </c>
      <c r="H9" s="33" t="str">
        <f>IF(G9=20%,ProbImpacto!$B$39,IF(G9=40%,ProbImpacto!$B$40,IF(G9=60%,ProbImpacto!$B$41,IF(G9=80%,ProbImpacto!$B$42,ProbImpacto!$B$43))))</f>
        <v>Menor</v>
      </c>
      <c r="I9" s="17" t="str">
        <f>+Identificación!E7</f>
        <v>Pérdida de la oportunidad de mejorar el desempeño del personal de la entidad</v>
      </c>
      <c r="J9" s="17" t="s">
        <v>134</v>
      </c>
      <c r="K9" s="17" t="s">
        <v>108</v>
      </c>
    </row>
    <row r="10" spans="1:12" hidden="1" x14ac:dyDescent="0.2">
      <c r="A10" s="19"/>
      <c r="B10" s="19"/>
      <c r="C10" s="19"/>
      <c r="D10" s="19"/>
      <c r="E10" s="24"/>
      <c r="F10" s="12"/>
      <c r="G10" s="24"/>
      <c r="H10" s="12"/>
      <c r="I10" s="21"/>
      <c r="J10" s="17"/>
      <c r="K10" s="12"/>
    </row>
    <row r="11" spans="1:12" hidden="1" x14ac:dyDescent="0.2">
      <c r="A11" s="19" t="e">
        <f>+Identificación!#REF!</f>
        <v>#REF!</v>
      </c>
      <c r="B11" s="19"/>
      <c r="C11" s="19"/>
      <c r="D11" s="19"/>
      <c r="E11" s="24"/>
      <c r="F11" s="12"/>
      <c r="G11" s="24"/>
      <c r="H11" s="12"/>
      <c r="I11" s="21"/>
      <c r="J11" s="17"/>
      <c r="K11" s="12"/>
    </row>
    <row r="12" spans="1:12" hidden="1" x14ac:dyDescent="0.2">
      <c r="A12" s="19" t="e">
        <f>+Identificación!#REF!</f>
        <v>#REF!</v>
      </c>
      <c r="B12" s="19"/>
      <c r="C12" s="19"/>
      <c r="D12" s="19"/>
      <c r="E12" s="20"/>
      <c r="F12" s="12"/>
      <c r="G12" s="20"/>
      <c r="H12" s="12"/>
      <c r="I12" s="21"/>
      <c r="J12" s="17"/>
      <c r="K12" s="12"/>
    </row>
    <row r="13" spans="1:12" hidden="1" x14ac:dyDescent="0.2">
      <c r="A13" s="19">
        <f>+Identificación!B8</f>
        <v>0</v>
      </c>
      <c r="B13" s="19"/>
      <c r="C13" s="19"/>
      <c r="D13" s="19"/>
      <c r="E13" s="20"/>
      <c r="F13" s="12"/>
      <c r="G13" s="20"/>
      <c r="H13" s="12"/>
      <c r="I13" s="21"/>
      <c r="J13" s="17"/>
      <c r="K13" s="12"/>
    </row>
    <row r="14" spans="1:12" hidden="1" x14ac:dyDescent="0.2">
      <c r="A14" s="19">
        <f>+Identificación!B9</f>
        <v>0</v>
      </c>
      <c r="B14" s="19"/>
      <c r="C14" s="19"/>
      <c r="D14" s="19"/>
      <c r="E14" s="20"/>
      <c r="F14" s="12"/>
      <c r="G14" s="20"/>
      <c r="H14" s="12"/>
      <c r="I14" s="21"/>
      <c r="J14" s="17"/>
      <c r="K14" s="12"/>
    </row>
    <row r="15" spans="1:12" hidden="1" x14ac:dyDescent="0.2">
      <c r="A15" s="19">
        <f>+Identificación!B10</f>
        <v>0</v>
      </c>
      <c r="B15" s="19"/>
      <c r="C15" s="19"/>
      <c r="D15" s="19"/>
      <c r="E15" s="20"/>
      <c r="F15" s="12"/>
      <c r="G15" s="20"/>
      <c r="H15" s="12"/>
      <c r="I15" s="21"/>
      <c r="J15" s="17"/>
      <c r="K15" s="12"/>
    </row>
    <row r="16" spans="1:12" hidden="1" x14ac:dyDescent="0.2">
      <c r="A16" s="19">
        <f>+Identificación!B11</f>
        <v>0</v>
      </c>
      <c r="B16" s="19"/>
      <c r="C16" s="19"/>
      <c r="D16" s="19"/>
      <c r="E16" s="20"/>
      <c r="F16" s="12"/>
      <c r="G16" s="20"/>
      <c r="H16" s="12"/>
      <c r="I16" s="21"/>
      <c r="J16" s="17"/>
      <c r="K16" s="12"/>
    </row>
    <row r="17" spans="1:11" ht="15" hidden="1" thickBot="1" x14ac:dyDescent="0.25">
      <c r="A17" s="19">
        <f>+Identificación!B12</f>
        <v>0</v>
      </c>
      <c r="B17" s="36"/>
      <c r="C17" s="36"/>
      <c r="D17" s="36"/>
      <c r="E17" s="22"/>
      <c r="F17" s="13"/>
      <c r="G17" s="22"/>
      <c r="H17" s="13"/>
      <c r="I17" s="23"/>
      <c r="J17" s="18"/>
      <c r="K17" s="13"/>
    </row>
    <row r="18" spans="1:11" ht="20.25" customHeight="1" x14ac:dyDescent="0.2">
      <c r="J18" s="65"/>
      <c r="K18" s="65"/>
    </row>
  </sheetData>
  <mergeCells count="10">
    <mergeCell ref="G5:H5"/>
    <mergeCell ref="A1:K1"/>
    <mergeCell ref="A2:K2"/>
    <mergeCell ref="A3:K3"/>
    <mergeCell ref="A4:A6"/>
    <mergeCell ref="I4:I6"/>
    <mergeCell ref="J4:J6"/>
    <mergeCell ref="K4:K6"/>
    <mergeCell ref="B4:H4"/>
    <mergeCell ref="B5:F5"/>
  </mergeCells>
  <dataValidations xWindow="1104" yWindow="513" count="5">
    <dataValidation type="list" allowBlank="1" showInputMessage="1" showErrorMessage="1" sqref="E10:E17 G10:G17" xr:uid="{00000000-0002-0000-0200-000000000000}">
      <formula1>#REF!</formula1>
    </dataValidation>
    <dataValidation type="list" allowBlank="1" showInputMessage="1" showErrorMessage="1" prompt="Seleccione el descriptor correspondiente al valor de columna anterior" sqref="F10:F17" xr:uid="{00000000-0002-0000-0200-000001000000}">
      <formula1>#REF!</formula1>
    </dataValidation>
    <dataValidation type="list" allowBlank="1" showInputMessage="1" showErrorMessage="1" prompt="Seleccione el descriptor correspondiende al valor dado en la columna anterior" sqref="H10:H17" xr:uid="{00000000-0002-0000-0200-000003000000}">
      <formula1>#REF!</formula1>
    </dataValidation>
    <dataValidation type="list" allowBlank="1" showInputMessage="1" showErrorMessage="1" prompt="Identificar la zona de riesgo ubicándola en la matriz de riesgo inherente" sqref="J10:J17" xr:uid="{00000000-0002-0000-0200-000004000000}">
      <formula1>#REF!</formula1>
    </dataValidation>
    <dataValidation type="list" allowBlank="1" showInputMessage="1" showErrorMessage="1" prompt="Selecciones la medida de respuesta al riesgo correspondiente a la zona de riesgo definida en la columna anterior" sqref="K10:K17" xr:uid="{00000000-0002-0000-0200-000005000000}">
      <formula1>#REF!</formula1>
    </dataValidation>
  </dataValidations>
  <printOptions horizontalCentered="1" verticalCentered="1"/>
  <pageMargins left="0.7" right="0.7" top="0.75" bottom="0.75" header="0.3" footer="0.3"/>
  <pageSetup scale="79" orientation="landscape" r:id="rId1"/>
  <headerFooter>
    <oddHeader>&amp;L&amp;G&amp;C&amp;16MAPA DE RIESGOS
INSTITUCIONAL, POR PROCESOS Y DE CORRUPCIÓN
2021&amp;R&amp;G</oddHead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id="{439636C3-1593-41A1-BA99-B18C57CDD6E5}">
            <xm:f>NOT(ISERROR(SEARCH(ProbImpacto!$B$47,J7)))</xm:f>
            <xm:f>ProbImpacto!$B$47</xm:f>
            <x14:dxf>
              <fill>
                <patternFill>
                  <bgColor rgb="FF92D050"/>
                </patternFill>
              </fill>
            </x14:dxf>
          </x14:cfRule>
          <x14:cfRule type="containsText" priority="6" operator="containsText" id="{68BBEF5D-F612-4A65-8A8F-5EC78FAB29FC}">
            <xm:f>NOT(ISERROR(SEARCH(ProbImpacto!$B$48,J7)))</xm:f>
            <xm:f>ProbImpacto!$B$48</xm:f>
            <x14:dxf>
              <fill>
                <patternFill>
                  <bgColor rgb="FFFFFF00"/>
                </patternFill>
              </fill>
            </x14:dxf>
          </x14:cfRule>
          <x14:cfRule type="containsText" priority="7" operator="containsText" id="{A319255C-6D5E-49E4-A09A-4E228C286DF6}">
            <xm:f>NOT(ISERROR(SEARCH(ProbImpacto!$B$49,J7)))</xm:f>
            <xm:f>ProbImpacto!$B$49</xm:f>
            <x14:dxf>
              <fill>
                <patternFill>
                  <bgColor rgb="FFFFC000"/>
                </patternFill>
              </fill>
            </x14:dxf>
          </x14:cfRule>
          <x14:cfRule type="containsText" priority="8" operator="containsText" id="{1E32B2D3-C6EE-438D-A0C4-E46A62110CB8}">
            <xm:f>NOT(ISERROR(SEARCH(ProbImpacto!$B$50,J7)))</xm:f>
            <xm:f>ProbImpacto!$B$50</xm:f>
            <x14:dxf>
              <fill>
                <patternFill>
                  <bgColor rgb="FFFF0000"/>
                </patternFill>
              </fill>
            </x14:dxf>
          </x14:cfRule>
          <xm:sqref>J7:J9</xm:sqref>
        </x14:conditionalFormatting>
        <x14:conditionalFormatting xmlns:xm="http://schemas.microsoft.com/office/excel/2006/main">
          <x14:cfRule type="containsText" priority="1" operator="containsText" id="{7D7896B7-6778-49F4-8DF4-A4D6ED8D918D}">
            <xm:f>NOT(ISERROR(SEARCH(ProbImpacto!$C$47,K7)))</xm:f>
            <xm:f>ProbImpacto!$C$47</xm:f>
            <x14:dxf>
              <fill>
                <patternFill>
                  <bgColor rgb="FF92D050"/>
                </patternFill>
              </fill>
            </x14:dxf>
          </x14:cfRule>
          <x14:cfRule type="containsText" priority="2" operator="containsText" id="{657604A7-25FD-44A9-8191-99B70696B9A1}">
            <xm:f>NOT(ISERROR(SEARCH(ProbImpacto!$C$48,K7)))</xm:f>
            <xm:f>ProbImpacto!$C$48</xm:f>
            <x14:dxf>
              <fill>
                <patternFill>
                  <bgColor rgb="FFFFFF00"/>
                </patternFill>
              </fill>
            </x14:dxf>
          </x14:cfRule>
          <x14:cfRule type="containsText" priority="3" operator="containsText" id="{4465EC0F-A6E0-4896-A44D-82BCC917120F}">
            <xm:f>NOT(ISERROR(SEARCH(ProbImpacto!$C$49,K7)))</xm:f>
            <xm:f>ProbImpacto!$C$49</xm:f>
            <x14:dxf>
              <fill>
                <patternFill>
                  <bgColor rgb="FFFFC000"/>
                </patternFill>
              </fill>
            </x14:dxf>
          </x14:cfRule>
          <x14:cfRule type="containsText" priority="4" operator="containsText" id="{DE834144-1896-45A4-8F53-AF9F73F7261E}">
            <xm:f>NOT(ISERROR(SEARCH(ProbImpacto!$C$50,K7)))</xm:f>
            <xm:f>ProbImpacto!$C$50</xm:f>
            <x14:dxf>
              <fill>
                <patternFill>
                  <bgColor rgb="FFFF0000"/>
                </patternFill>
              </fill>
            </x14:dxf>
          </x14:cfRule>
          <xm:sqref>K7:K9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1104" yWindow="513" count="5">
        <x14:dataValidation type="list" allowBlank="1" showInputMessage="1" showErrorMessage="1" prompt="Identificar la zona de riesgo ubicándola en la matriz de riesgo inherente" xr:uid="{F472CF0D-8524-4252-A5A3-16DD10E7B88A}">
          <x14:formula1>
            <xm:f>ProbImpacto!$B$47:$B$50</xm:f>
          </x14:formula1>
          <xm:sqref>J7:J9</xm:sqref>
        </x14:dataValidation>
        <x14:dataValidation type="list" allowBlank="1" showInputMessage="1" showErrorMessage="1" xr:uid="{D80BA1A7-813B-4AF1-810D-13B6405A4841}">
          <x14:formula1>
            <xm:f>ProbImpacto!$C$3:$C$7</xm:f>
          </x14:formula1>
          <xm:sqref>B7:B9</xm:sqref>
        </x14:dataValidation>
        <x14:dataValidation type="list" allowBlank="1" showInputMessage="1" showErrorMessage="1" xr:uid="{046EC643-B3BC-4017-A7D8-6498AAFC87CD}">
          <x14:formula1>
            <xm:f>ProbImpacto!$C$11:$C$15</xm:f>
          </x14:formula1>
          <xm:sqref>C7:C9</xm:sqref>
        </x14:dataValidation>
        <x14:dataValidation type="list" allowBlank="1" showInputMessage="1" showErrorMessage="1" xr:uid="{2A0A1FE7-8961-497A-82A0-C630A4BACD6F}">
          <x14:formula1>
            <xm:f>ProbImpacto!$A$39:$A$43</xm:f>
          </x14:formula1>
          <xm:sqref>G7:G9</xm:sqref>
        </x14:dataValidation>
        <x14:dataValidation type="list" allowBlank="1" showInputMessage="1" showErrorMessage="1" prompt="Selecciones la medida de respuesta al riesgo correspondiente a la zona de riesgo definida en la columna anterior" xr:uid="{67145119-F0D6-4581-A6F6-5A73EC285888}">
          <x14:formula1>
            <xm:f>ProbImpacto!$C$47:$C$50</xm:f>
          </x14:formula1>
          <xm:sqref>K7:K9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F9627-757B-4790-9CDA-4370C5A85F01}">
  <sheetPr>
    <tabColor theme="9" tint="-0.499984740745262"/>
  </sheetPr>
  <dimension ref="A2:T73"/>
  <sheetViews>
    <sheetView topLeftCell="G37" zoomScale="87" zoomScaleNormal="87" workbookViewId="0">
      <selection activeCell="I43" sqref="I43"/>
    </sheetView>
  </sheetViews>
  <sheetFormatPr baseColWidth="10" defaultColWidth="11" defaultRowHeight="14.25" x14ac:dyDescent="0.2"/>
  <cols>
    <col min="1" max="1" width="7.140625" style="4" bestFit="1" customWidth="1"/>
    <col min="2" max="2" width="28.140625" style="4" customWidth="1"/>
    <col min="3" max="3" width="53.140625" style="4" customWidth="1"/>
    <col min="4" max="4" width="47.140625" style="4" customWidth="1"/>
    <col min="5" max="5" width="48.140625" style="4" customWidth="1"/>
    <col min="6" max="6" width="8.7109375" style="4" customWidth="1"/>
    <col min="7" max="7" width="14.85546875" style="4" customWidth="1"/>
    <col min="8" max="8" width="16.42578125" style="4" bestFit="1" customWidth="1"/>
    <col min="9" max="9" width="12.42578125" style="4" customWidth="1"/>
    <col min="10" max="10" width="16.140625" style="4" customWidth="1"/>
    <col min="11" max="11" width="12.42578125" style="4" customWidth="1"/>
    <col min="12" max="12" width="19" style="4" customWidth="1"/>
    <col min="13" max="13" width="13.5703125" style="4" customWidth="1"/>
    <col min="14" max="14" width="15.28515625" style="4" customWidth="1"/>
    <col min="15" max="15" width="32.85546875" style="4" customWidth="1"/>
    <col min="16" max="16" width="13.42578125" style="4" bestFit="1" customWidth="1"/>
    <col min="17" max="16384" width="11" style="4"/>
  </cols>
  <sheetData>
    <row r="2" spans="2:3" ht="30" x14ac:dyDescent="0.2">
      <c r="B2" s="37" t="s">
        <v>66</v>
      </c>
      <c r="C2" s="37" t="s">
        <v>67</v>
      </c>
    </row>
    <row r="3" spans="2:3" ht="28.5" x14ac:dyDescent="0.2">
      <c r="B3" s="33" t="s">
        <v>68</v>
      </c>
      <c r="C3" s="38">
        <v>1</v>
      </c>
    </row>
    <row r="4" spans="2:3" ht="28.5" x14ac:dyDescent="0.2">
      <c r="B4" s="33" t="s">
        <v>69</v>
      </c>
      <c r="C4" s="38">
        <v>2</v>
      </c>
    </row>
    <row r="5" spans="2:3" ht="28.5" x14ac:dyDescent="0.2">
      <c r="B5" s="33" t="s">
        <v>70</v>
      </c>
      <c r="C5" s="38">
        <v>3</v>
      </c>
    </row>
    <row r="6" spans="2:3" ht="28.5" x14ac:dyDescent="0.2">
      <c r="B6" s="33" t="s">
        <v>71</v>
      </c>
      <c r="C6" s="38">
        <v>4</v>
      </c>
    </row>
    <row r="7" spans="2:3" x14ac:dyDescent="0.2">
      <c r="B7" s="33" t="s">
        <v>23</v>
      </c>
      <c r="C7" s="38">
        <v>5</v>
      </c>
    </row>
    <row r="8" spans="2:3" x14ac:dyDescent="0.2">
      <c r="B8" s="39"/>
      <c r="C8" s="40"/>
    </row>
    <row r="9" spans="2:3" x14ac:dyDescent="0.2">
      <c r="B9" s="25"/>
      <c r="C9" s="25"/>
    </row>
    <row r="10" spans="2:3" ht="30" x14ac:dyDescent="0.2">
      <c r="B10" s="37" t="s">
        <v>72</v>
      </c>
      <c r="C10" s="37" t="s">
        <v>73</v>
      </c>
    </row>
    <row r="11" spans="2:3" ht="42.75" x14ac:dyDescent="0.2">
      <c r="B11" s="41" t="s">
        <v>74</v>
      </c>
      <c r="C11" s="42">
        <v>0.2</v>
      </c>
    </row>
    <row r="12" spans="2:3" ht="42.75" x14ac:dyDescent="0.2">
      <c r="B12" s="41" t="s">
        <v>75</v>
      </c>
      <c r="C12" s="43">
        <v>0.4</v>
      </c>
    </row>
    <row r="13" spans="2:3" ht="42.75" x14ac:dyDescent="0.2">
      <c r="B13" s="41" t="s">
        <v>76</v>
      </c>
      <c r="C13" s="43">
        <v>0.6</v>
      </c>
    </row>
    <row r="14" spans="2:3" ht="42.75" x14ac:dyDescent="0.2">
      <c r="B14" s="41" t="s">
        <v>77</v>
      </c>
      <c r="C14" s="43">
        <v>0.8</v>
      </c>
    </row>
    <row r="15" spans="2:3" ht="42.75" x14ac:dyDescent="0.2">
      <c r="B15" s="41" t="s">
        <v>78</v>
      </c>
      <c r="C15" s="43">
        <v>1</v>
      </c>
    </row>
    <row r="16" spans="2:3" x14ac:dyDescent="0.2">
      <c r="B16" s="44"/>
      <c r="C16" s="45"/>
    </row>
    <row r="18" spans="1:8" ht="15" x14ac:dyDescent="0.2">
      <c r="B18" s="46"/>
      <c r="C18" s="118" t="s">
        <v>72</v>
      </c>
      <c r="D18" s="118"/>
      <c r="E18" s="118"/>
      <c r="F18" s="118"/>
      <c r="G18" s="118"/>
      <c r="H18" s="118"/>
    </row>
    <row r="19" spans="1:8" ht="15" x14ac:dyDescent="0.2">
      <c r="B19" s="119" t="s">
        <v>79</v>
      </c>
      <c r="C19" s="47"/>
      <c r="D19" s="48">
        <v>0.2</v>
      </c>
      <c r="E19" s="48">
        <v>0.4</v>
      </c>
      <c r="F19" s="48">
        <v>0.6</v>
      </c>
      <c r="G19" s="48">
        <v>0.8</v>
      </c>
      <c r="H19" s="48">
        <v>1</v>
      </c>
    </row>
    <row r="20" spans="1:8" ht="15" x14ac:dyDescent="0.2">
      <c r="B20" s="119"/>
      <c r="C20" s="47">
        <v>1</v>
      </c>
      <c r="D20" s="49">
        <v>1.2</v>
      </c>
      <c r="E20" s="49">
        <v>1.4</v>
      </c>
      <c r="F20" s="49">
        <v>1.6</v>
      </c>
      <c r="G20" s="49">
        <v>1.8</v>
      </c>
      <c r="H20" s="49">
        <v>2</v>
      </c>
    </row>
    <row r="21" spans="1:8" ht="15" x14ac:dyDescent="0.2">
      <c r="B21" s="119"/>
      <c r="C21" s="47">
        <v>2</v>
      </c>
      <c r="D21" s="49">
        <v>2.4</v>
      </c>
      <c r="E21" s="50">
        <v>2.8</v>
      </c>
      <c r="F21" s="50">
        <v>3.2</v>
      </c>
      <c r="G21" s="50">
        <v>3.6</v>
      </c>
      <c r="H21" s="50">
        <v>4</v>
      </c>
    </row>
    <row r="22" spans="1:8" ht="15" x14ac:dyDescent="0.2">
      <c r="B22" s="119"/>
      <c r="C22" s="47">
        <v>3</v>
      </c>
      <c r="D22" s="50">
        <v>3.6</v>
      </c>
      <c r="E22" s="51">
        <v>4.2</v>
      </c>
      <c r="F22" s="51">
        <v>4.8</v>
      </c>
      <c r="G22" s="51">
        <v>5.4</v>
      </c>
      <c r="H22" s="52">
        <v>6</v>
      </c>
    </row>
    <row r="23" spans="1:8" ht="15" x14ac:dyDescent="0.2">
      <c r="B23" s="119"/>
      <c r="C23" s="47">
        <v>4</v>
      </c>
      <c r="D23" s="51">
        <v>4.8</v>
      </c>
      <c r="E23" s="51">
        <v>5.6</v>
      </c>
      <c r="F23" s="52">
        <v>6.4</v>
      </c>
      <c r="G23" s="52">
        <v>7.2</v>
      </c>
      <c r="H23" s="53">
        <v>8</v>
      </c>
    </row>
    <row r="24" spans="1:8" ht="15" x14ac:dyDescent="0.2">
      <c r="B24" s="119"/>
      <c r="C24" s="47">
        <v>5</v>
      </c>
      <c r="D24" s="52">
        <v>6</v>
      </c>
      <c r="E24" s="52">
        <v>7</v>
      </c>
      <c r="F24" s="53">
        <v>8</v>
      </c>
      <c r="G24" s="53">
        <v>9</v>
      </c>
      <c r="H24" s="53">
        <v>10</v>
      </c>
    </row>
    <row r="27" spans="1:8" ht="15" x14ac:dyDescent="0.25">
      <c r="A27" s="108" t="s">
        <v>19</v>
      </c>
      <c r="B27" s="108"/>
      <c r="C27" s="108"/>
      <c r="D27" s="54"/>
      <c r="E27" s="55"/>
      <c r="F27" s="55"/>
    </row>
    <row r="28" spans="1:8" ht="15" x14ac:dyDescent="0.25">
      <c r="A28" s="34" t="s">
        <v>20</v>
      </c>
      <c r="B28" s="34" t="s">
        <v>21</v>
      </c>
      <c r="C28" s="34" t="s">
        <v>22</v>
      </c>
      <c r="D28" s="55"/>
      <c r="E28" s="55"/>
      <c r="F28" s="55"/>
    </row>
    <row r="29" spans="1:8" ht="15" x14ac:dyDescent="0.2">
      <c r="A29" s="56">
        <v>0.2</v>
      </c>
      <c r="B29" s="5" t="s">
        <v>80</v>
      </c>
      <c r="C29" s="32" t="s">
        <v>128</v>
      </c>
      <c r="D29" s="57"/>
      <c r="E29" s="57"/>
      <c r="F29" s="57"/>
    </row>
    <row r="30" spans="1:8" ht="15" x14ac:dyDescent="0.2">
      <c r="A30" s="56">
        <v>0.4</v>
      </c>
      <c r="B30" s="5" t="s">
        <v>81</v>
      </c>
      <c r="C30" s="32" t="s">
        <v>129</v>
      </c>
      <c r="D30" s="57"/>
      <c r="E30" s="57"/>
      <c r="F30" s="57"/>
    </row>
    <row r="31" spans="1:8" ht="15" x14ac:dyDescent="0.2">
      <c r="A31" s="56">
        <v>0.6</v>
      </c>
      <c r="B31" s="5" t="s">
        <v>82</v>
      </c>
      <c r="C31" s="32" t="s">
        <v>130</v>
      </c>
      <c r="D31" s="57"/>
      <c r="E31" s="57"/>
      <c r="F31" s="57"/>
    </row>
    <row r="32" spans="1:8" ht="15" x14ac:dyDescent="0.2">
      <c r="A32" s="56">
        <v>0.8</v>
      </c>
      <c r="B32" s="5" t="s">
        <v>83</v>
      </c>
      <c r="C32" s="32" t="s">
        <v>131</v>
      </c>
      <c r="D32" s="57"/>
      <c r="E32" s="57"/>
      <c r="F32" s="57"/>
    </row>
    <row r="33" spans="1:20" ht="27" customHeight="1" x14ac:dyDescent="0.2">
      <c r="A33" s="56">
        <v>1</v>
      </c>
      <c r="B33" s="5" t="s">
        <v>84</v>
      </c>
      <c r="C33" s="32" t="s">
        <v>132</v>
      </c>
      <c r="D33" s="58"/>
      <c r="E33" s="58"/>
      <c r="F33" s="58"/>
    </row>
    <row r="36" spans="1:20" ht="15" x14ac:dyDescent="0.25">
      <c r="A36" s="108" t="s">
        <v>26</v>
      </c>
      <c r="B36" s="108"/>
      <c r="C36" s="108"/>
      <c r="D36" s="108"/>
      <c r="E36" s="108"/>
      <c r="G36" s="120" t="s">
        <v>30</v>
      </c>
      <c r="H36" s="120"/>
      <c r="I36" s="120"/>
      <c r="J36" s="120"/>
      <c r="K36" s="120"/>
      <c r="L36" s="120"/>
    </row>
    <row r="37" spans="1:20" ht="15" x14ac:dyDescent="0.25">
      <c r="A37" s="59"/>
      <c r="B37" s="59"/>
      <c r="C37" s="59" t="s">
        <v>85</v>
      </c>
      <c r="D37" s="116" t="s">
        <v>86</v>
      </c>
      <c r="E37" s="117"/>
      <c r="G37" s="76"/>
      <c r="H37" s="76"/>
      <c r="I37" s="76"/>
      <c r="J37" s="76"/>
      <c r="K37" s="76"/>
      <c r="L37" s="76"/>
    </row>
    <row r="38" spans="1:20" ht="15" customHeight="1" x14ac:dyDescent="0.25">
      <c r="A38" s="59" t="s">
        <v>20</v>
      </c>
      <c r="B38" s="60" t="s">
        <v>21</v>
      </c>
      <c r="C38" s="60" t="s">
        <v>87</v>
      </c>
      <c r="D38" s="60" t="s">
        <v>88</v>
      </c>
      <c r="E38" s="60" t="s">
        <v>89</v>
      </c>
      <c r="G38" s="111" t="s">
        <v>31</v>
      </c>
      <c r="H38" s="107" t="s">
        <v>13</v>
      </c>
      <c r="I38" s="107"/>
      <c r="J38" s="107"/>
      <c r="K38" s="107"/>
      <c r="L38" s="107"/>
    </row>
    <row r="39" spans="1:20" ht="85.5" customHeight="1" x14ac:dyDescent="0.2">
      <c r="A39" s="56">
        <v>0.2</v>
      </c>
      <c r="B39" s="5" t="s">
        <v>90</v>
      </c>
      <c r="C39" s="41" t="s">
        <v>91</v>
      </c>
      <c r="D39" s="61" t="s">
        <v>92</v>
      </c>
      <c r="E39" s="14" t="s">
        <v>93</v>
      </c>
      <c r="G39" s="111"/>
      <c r="H39" s="77" t="s">
        <v>137</v>
      </c>
      <c r="I39" s="77" t="s">
        <v>138</v>
      </c>
      <c r="J39" s="77" t="s">
        <v>139</v>
      </c>
      <c r="K39" s="77" t="s">
        <v>140</v>
      </c>
      <c r="L39" s="77" t="s">
        <v>141</v>
      </c>
    </row>
    <row r="40" spans="1:20" ht="99.75" customHeight="1" x14ac:dyDescent="0.2">
      <c r="A40" s="56">
        <v>0.4</v>
      </c>
      <c r="B40" s="5" t="s">
        <v>27</v>
      </c>
      <c r="C40" s="41" t="s">
        <v>94</v>
      </c>
      <c r="D40" s="61" t="s">
        <v>95</v>
      </c>
      <c r="E40" s="14" t="s">
        <v>96</v>
      </c>
      <c r="G40" s="99" t="s">
        <v>142</v>
      </c>
      <c r="H40" s="97"/>
      <c r="I40" s="97"/>
      <c r="J40" s="97"/>
      <c r="K40" s="97"/>
      <c r="L40" s="8"/>
    </row>
    <row r="41" spans="1:20" ht="183" customHeight="1" x14ac:dyDescent="0.2">
      <c r="A41" s="56">
        <v>0.6</v>
      </c>
      <c r="B41" s="5" t="s">
        <v>28</v>
      </c>
      <c r="C41" s="41" t="s">
        <v>97</v>
      </c>
      <c r="D41" s="61" t="s">
        <v>98</v>
      </c>
      <c r="E41" s="14" t="s">
        <v>99</v>
      </c>
      <c r="G41" s="99" t="s">
        <v>143</v>
      </c>
      <c r="H41" s="7"/>
      <c r="I41" s="7"/>
      <c r="J41" s="97"/>
      <c r="K41" s="97"/>
      <c r="L41" s="8"/>
    </row>
    <row r="42" spans="1:20" ht="147.75" customHeight="1" x14ac:dyDescent="0.2">
      <c r="A42" s="56">
        <v>0.8</v>
      </c>
      <c r="B42" s="5" t="s">
        <v>29</v>
      </c>
      <c r="C42" s="41" t="s">
        <v>100</v>
      </c>
      <c r="D42" s="61" t="s">
        <v>101</v>
      </c>
      <c r="E42" s="14" t="s">
        <v>102</v>
      </c>
      <c r="G42" s="99" t="s">
        <v>144</v>
      </c>
      <c r="H42" s="7"/>
      <c r="I42" s="7"/>
      <c r="J42" s="7"/>
      <c r="K42" s="97"/>
      <c r="L42" s="8"/>
    </row>
    <row r="43" spans="1:20" ht="158.25" customHeight="1" x14ac:dyDescent="0.2">
      <c r="A43" s="56">
        <v>1</v>
      </c>
      <c r="B43" s="5" t="s">
        <v>103</v>
      </c>
      <c r="C43" s="41" t="s">
        <v>104</v>
      </c>
      <c r="D43" s="61" t="s">
        <v>105</v>
      </c>
      <c r="E43" s="14" t="s">
        <v>106</v>
      </c>
      <c r="G43" s="99" t="s">
        <v>145</v>
      </c>
      <c r="H43" s="98"/>
      <c r="I43" s="7"/>
      <c r="J43" s="7"/>
      <c r="K43" s="97"/>
      <c r="L43" s="8"/>
    </row>
    <row r="44" spans="1:20" ht="103.5" customHeight="1" x14ac:dyDescent="0.2">
      <c r="A44" s="78"/>
      <c r="B44" s="79"/>
      <c r="C44" s="80"/>
      <c r="D44" s="81"/>
      <c r="E44" s="82"/>
      <c r="G44" s="99" t="s">
        <v>146</v>
      </c>
      <c r="H44" s="98"/>
      <c r="I44" s="98"/>
      <c r="J44" s="7"/>
      <c r="K44" s="97"/>
      <c r="L44" s="8"/>
    </row>
    <row r="45" spans="1:20" ht="15" x14ac:dyDescent="0.2">
      <c r="G45" s="83"/>
      <c r="H45" s="84"/>
      <c r="I45" s="84"/>
      <c r="J45" s="84"/>
      <c r="K45" s="84"/>
      <c r="L45" s="84"/>
      <c r="M45" s="85"/>
      <c r="N45" s="85"/>
      <c r="O45" s="85"/>
      <c r="P45" s="85"/>
      <c r="Q45" s="85"/>
      <c r="R45" s="85"/>
      <c r="S45" s="85"/>
      <c r="T45" s="85"/>
    </row>
    <row r="46" spans="1:20" x14ac:dyDescent="0.2">
      <c r="B46" s="15"/>
      <c r="C46" s="16" t="s">
        <v>36</v>
      </c>
      <c r="G46" s="94"/>
      <c r="H46" s="94"/>
      <c r="I46" s="94"/>
      <c r="J46" s="94"/>
      <c r="K46" s="94"/>
      <c r="L46" s="94"/>
      <c r="M46" s="85"/>
      <c r="N46" s="85"/>
      <c r="O46" s="85"/>
      <c r="P46" s="85"/>
      <c r="Q46" s="85"/>
      <c r="R46" s="85"/>
      <c r="S46" s="85"/>
      <c r="T46" s="85"/>
    </row>
    <row r="47" spans="1:20" x14ac:dyDescent="0.2">
      <c r="B47" s="62" t="s">
        <v>133</v>
      </c>
      <c r="C47" s="15" t="s">
        <v>107</v>
      </c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</row>
    <row r="48" spans="1:20" ht="15" customHeight="1" x14ac:dyDescent="0.2">
      <c r="B48" s="9" t="s">
        <v>134</v>
      </c>
      <c r="C48" s="15" t="s">
        <v>108</v>
      </c>
      <c r="G48" s="85"/>
      <c r="H48" s="85"/>
      <c r="I48" s="85"/>
      <c r="J48" s="85"/>
      <c r="K48" s="85"/>
      <c r="L48" s="85"/>
      <c r="M48" s="85"/>
      <c r="N48" s="86"/>
      <c r="O48" s="86"/>
      <c r="P48" s="86"/>
      <c r="Q48" s="86"/>
      <c r="R48" s="86"/>
      <c r="S48" s="85"/>
      <c r="T48" s="85"/>
    </row>
    <row r="49" spans="2:20" ht="15" x14ac:dyDescent="0.25">
      <c r="B49" s="10" t="s">
        <v>135</v>
      </c>
      <c r="C49" s="15" t="s">
        <v>109</v>
      </c>
      <c r="G49" s="95"/>
      <c r="H49" s="95"/>
      <c r="I49" s="95"/>
      <c r="J49" s="95"/>
      <c r="K49" s="95"/>
      <c r="L49" s="95"/>
      <c r="M49" s="85"/>
      <c r="N49" s="86"/>
      <c r="O49" s="86"/>
      <c r="P49" s="86"/>
      <c r="Q49" s="86"/>
      <c r="R49" s="86"/>
      <c r="S49" s="85"/>
      <c r="T49" s="85"/>
    </row>
    <row r="50" spans="2:20" ht="15" x14ac:dyDescent="0.25">
      <c r="B50" s="11" t="s">
        <v>136</v>
      </c>
      <c r="C50" s="15" t="s">
        <v>110</v>
      </c>
      <c r="G50" s="90"/>
      <c r="H50" s="95"/>
      <c r="I50" s="95"/>
      <c r="J50" s="95"/>
      <c r="K50" s="95"/>
      <c r="L50" s="95"/>
      <c r="M50" s="85"/>
      <c r="N50" s="92"/>
      <c r="O50" s="87"/>
      <c r="P50" s="88"/>
      <c r="Q50" s="88"/>
      <c r="R50" s="88"/>
      <c r="S50" s="85"/>
      <c r="T50" s="85"/>
    </row>
    <row r="51" spans="2:20" ht="15" x14ac:dyDescent="0.2">
      <c r="G51" s="90"/>
      <c r="H51" s="89"/>
      <c r="I51" s="89"/>
      <c r="J51" s="89"/>
      <c r="K51" s="89"/>
      <c r="L51" s="89"/>
      <c r="M51" s="85"/>
      <c r="N51" s="92"/>
      <c r="O51" s="87"/>
      <c r="P51" s="88"/>
      <c r="Q51" s="88"/>
      <c r="R51" s="88"/>
      <c r="S51" s="85"/>
      <c r="T51" s="85"/>
    </row>
    <row r="52" spans="2:20" ht="15" x14ac:dyDescent="0.2">
      <c r="G52" s="90"/>
      <c r="H52" s="88"/>
      <c r="I52" s="88"/>
      <c r="J52" s="88"/>
      <c r="K52" s="88"/>
      <c r="L52" s="88"/>
      <c r="M52" s="85"/>
      <c r="N52" s="92"/>
      <c r="O52" s="87"/>
      <c r="P52" s="88"/>
      <c r="Q52" s="88"/>
      <c r="R52" s="88"/>
      <c r="S52" s="85"/>
      <c r="T52" s="85"/>
    </row>
    <row r="53" spans="2:20" ht="15" x14ac:dyDescent="0.2">
      <c r="G53" s="90"/>
      <c r="H53" s="88"/>
      <c r="I53" s="88"/>
      <c r="J53" s="88"/>
      <c r="K53" s="88"/>
      <c r="L53" s="88"/>
      <c r="M53" s="85"/>
      <c r="N53" s="92"/>
      <c r="O53" s="87"/>
      <c r="P53" s="88"/>
      <c r="Q53" s="88"/>
      <c r="R53" s="88"/>
      <c r="S53" s="85"/>
      <c r="T53" s="85"/>
    </row>
    <row r="54" spans="2:20" ht="15" x14ac:dyDescent="0.2">
      <c r="G54" s="90"/>
      <c r="H54" s="88"/>
      <c r="I54" s="88"/>
      <c r="J54" s="88"/>
      <c r="K54" s="88"/>
      <c r="L54" s="88"/>
      <c r="M54" s="85"/>
      <c r="N54" s="92"/>
      <c r="O54" s="87"/>
      <c r="P54" s="88"/>
      <c r="Q54" s="88"/>
      <c r="R54" s="88"/>
      <c r="S54" s="85"/>
      <c r="T54" s="85"/>
    </row>
    <row r="55" spans="2:20" ht="15" x14ac:dyDescent="0.2">
      <c r="G55" s="90"/>
      <c r="H55" s="88"/>
      <c r="I55" s="88"/>
      <c r="J55" s="88"/>
      <c r="K55" s="88"/>
      <c r="L55" s="88"/>
      <c r="M55" s="85"/>
      <c r="N55" s="92"/>
      <c r="O55" s="93"/>
      <c r="P55" s="93"/>
      <c r="Q55" s="93"/>
      <c r="R55" s="88"/>
      <c r="S55" s="85"/>
      <c r="T55" s="85"/>
    </row>
    <row r="56" spans="2:20" ht="15" x14ac:dyDescent="0.2">
      <c r="G56" s="90"/>
      <c r="H56" s="88"/>
      <c r="I56" s="88"/>
      <c r="J56" s="88"/>
      <c r="K56" s="88"/>
      <c r="L56" s="88"/>
      <c r="M56" s="85"/>
      <c r="N56" s="85"/>
      <c r="O56" s="85"/>
      <c r="P56" s="85"/>
      <c r="Q56" s="85"/>
      <c r="R56" s="85"/>
      <c r="S56" s="85"/>
      <c r="T56" s="85"/>
    </row>
    <row r="57" spans="2:20" x14ac:dyDescent="0.2">
      <c r="G57" s="94"/>
      <c r="H57" s="94"/>
      <c r="I57" s="94"/>
      <c r="J57" s="94"/>
      <c r="K57" s="94"/>
      <c r="L57" s="94"/>
      <c r="M57" s="85"/>
      <c r="N57" s="85"/>
      <c r="O57" s="85"/>
      <c r="P57" s="85"/>
      <c r="Q57" s="85"/>
      <c r="R57" s="85"/>
      <c r="S57" s="85"/>
      <c r="T57" s="85"/>
    </row>
    <row r="58" spans="2:20" x14ac:dyDescent="0.2"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</row>
    <row r="59" spans="2:20" x14ac:dyDescent="0.2"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</row>
    <row r="60" spans="2:20" x14ac:dyDescent="0.2">
      <c r="G60" s="85"/>
      <c r="H60" s="85"/>
      <c r="I60" s="85"/>
      <c r="J60" s="85"/>
      <c r="K60" s="85"/>
      <c r="L60" s="85"/>
      <c r="M60" s="96"/>
      <c r="N60" s="96"/>
      <c r="O60" s="96"/>
      <c r="P60" s="85"/>
      <c r="Q60" s="85"/>
      <c r="R60" s="85"/>
      <c r="S60" s="85"/>
      <c r="T60" s="85"/>
    </row>
    <row r="61" spans="2:20" ht="39.75" customHeight="1" x14ac:dyDescent="0.2">
      <c r="G61" s="85"/>
      <c r="H61" s="85"/>
      <c r="I61" s="85"/>
      <c r="J61" s="85"/>
      <c r="K61" s="85"/>
      <c r="L61" s="85"/>
      <c r="M61" s="96"/>
      <c r="N61" s="96"/>
      <c r="O61" s="96"/>
      <c r="P61" s="85"/>
      <c r="Q61" s="85"/>
      <c r="R61" s="85"/>
      <c r="S61" s="85"/>
      <c r="T61" s="85"/>
    </row>
    <row r="62" spans="2:20" x14ac:dyDescent="0.2">
      <c r="G62" s="85"/>
      <c r="H62" s="85"/>
      <c r="I62" s="85"/>
      <c r="J62" s="85"/>
      <c r="K62" s="85"/>
      <c r="L62" s="85"/>
      <c r="M62" s="96"/>
      <c r="N62" s="96"/>
      <c r="O62" s="96"/>
      <c r="P62" s="85"/>
      <c r="Q62" s="85"/>
      <c r="R62" s="85"/>
      <c r="S62" s="85"/>
      <c r="T62" s="85"/>
    </row>
    <row r="63" spans="2:20" ht="49.5" customHeight="1" x14ac:dyDescent="0.2">
      <c r="G63" s="85"/>
      <c r="H63" s="85"/>
      <c r="I63" s="85"/>
      <c r="J63" s="85"/>
      <c r="K63" s="85"/>
      <c r="L63" s="85"/>
      <c r="M63" s="96"/>
      <c r="N63" s="96"/>
      <c r="O63" s="96"/>
      <c r="P63" s="85"/>
      <c r="Q63" s="85"/>
      <c r="R63" s="85"/>
      <c r="S63" s="85"/>
      <c r="T63" s="85"/>
    </row>
    <row r="64" spans="2:20" x14ac:dyDescent="0.2">
      <c r="G64" s="85"/>
      <c r="H64" s="85"/>
      <c r="I64" s="85"/>
      <c r="J64" s="85"/>
      <c r="K64" s="85"/>
      <c r="L64" s="85"/>
      <c r="M64" s="88"/>
      <c r="N64" s="84"/>
      <c r="O64" s="88"/>
      <c r="P64" s="85"/>
      <c r="Q64" s="85"/>
      <c r="R64" s="85"/>
      <c r="S64" s="85"/>
      <c r="T64" s="85"/>
    </row>
    <row r="65" spans="7:20" x14ac:dyDescent="0.2">
      <c r="G65" s="85"/>
      <c r="H65" s="85"/>
      <c r="I65" s="85"/>
      <c r="J65" s="85"/>
      <c r="K65" s="85"/>
      <c r="L65" s="85"/>
      <c r="M65" s="88"/>
      <c r="N65" s="84"/>
      <c r="O65" s="88"/>
      <c r="P65" s="85"/>
      <c r="Q65" s="85"/>
      <c r="R65" s="85"/>
      <c r="S65" s="85"/>
      <c r="T65" s="85"/>
    </row>
    <row r="66" spans="7:20" x14ac:dyDescent="0.2">
      <c r="G66" s="85"/>
      <c r="H66" s="85"/>
      <c r="I66" s="85"/>
      <c r="J66" s="85"/>
      <c r="K66" s="85"/>
      <c r="L66" s="85"/>
      <c r="M66" s="91"/>
      <c r="N66" s="88"/>
      <c r="O66" s="88"/>
      <c r="P66" s="85"/>
      <c r="Q66" s="85"/>
      <c r="R66" s="85"/>
      <c r="S66" s="85"/>
      <c r="T66" s="85"/>
    </row>
    <row r="67" spans="7:20" x14ac:dyDescent="0.2"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</row>
    <row r="68" spans="7:20" x14ac:dyDescent="0.2"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</row>
    <row r="69" spans="7:20" x14ac:dyDescent="0.2"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</row>
    <row r="70" spans="7:20" x14ac:dyDescent="0.2"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</row>
    <row r="71" spans="7:20" x14ac:dyDescent="0.2"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</row>
    <row r="72" spans="7:20" x14ac:dyDescent="0.2"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</row>
    <row r="73" spans="7:20" x14ac:dyDescent="0.2"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</row>
  </sheetData>
  <mergeCells count="8">
    <mergeCell ref="G38:G39"/>
    <mergeCell ref="H38:L38"/>
    <mergeCell ref="D37:E37"/>
    <mergeCell ref="C18:H18"/>
    <mergeCell ref="B19:B24"/>
    <mergeCell ref="A27:C27"/>
    <mergeCell ref="A36:E36"/>
    <mergeCell ref="G36:L36"/>
  </mergeCells>
  <pageMargins left="0.7" right="0.7" top="0.75" bottom="0.75" header="0.3" footer="0.3"/>
  <pageSetup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98C60-645C-427C-A93D-313BEF124C02}">
  <dimension ref="A1:P21"/>
  <sheetViews>
    <sheetView view="pageBreakPreview" zoomScaleNormal="80" zoomScaleSheetLayoutView="100" workbookViewId="0">
      <selection activeCell="F13" sqref="F13"/>
    </sheetView>
  </sheetViews>
  <sheetFormatPr baseColWidth="10" defaultRowHeight="15" x14ac:dyDescent="0.25"/>
  <cols>
    <col min="1" max="1" width="21.28515625" customWidth="1"/>
    <col min="2" max="2" width="32.85546875" customWidth="1"/>
    <col min="3" max="3" width="12" customWidth="1"/>
    <col min="4" max="4" width="4.42578125" bestFit="1" customWidth="1"/>
    <col min="5" max="5" width="24.42578125" customWidth="1"/>
    <col min="6" max="6" width="13.5703125" customWidth="1"/>
    <col min="7" max="7" width="9.140625" customWidth="1"/>
    <col min="8" max="8" width="25" bestFit="1" customWidth="1"/>
    <col min="12" max="13" width="0" hidden="1" customWidth="1"/>
    <col min="14" max="14" width="14.28515625" hidden="1" customWidth="1"/>
    <col min="15" max="16" width="0" hidden="1" customWidth="1"/>
  </cols>
  <sheetData>
    <row r="1" spans="1:16" x14ac:dyDescent="0.25">
      <c r="A1" s="121" t="s">
        <v>32</v>
      </c>
      <c r="B1" s="121"/>
      <c r="C1" s="121"/>
      <c r="D1" s="121"/>
      <c r="E1" s="121"/>
      <c r="F1" s="121"/>
      <c r="G1" s="121"/>
      <c r="H1" s="121"/>
    </row>
    <row r="2" spans="1:16" x14ac:dyDescent="0.25">
      <c r="A2" s="121" t="s">
        <v>14</v>
      </c>
      <c r="B2" s="122" t="s">
        <v>33</v>
      </c>
      <c r="C2" s="121" t="s">
        <v>51</v>
      </c>
      <c r="D2" s="121"/>
      <c r="E2" s="121" t="s">
        <v>34</v>
      </c>
      <c r="F2" s="123" t="s">
        <v>35</v>
      </c>
      <c r="G2" s="124"/>
      <c r="H2" s="121" t="str">
        <f>IF(C4="X", "Valor Probabilidad residual", "Valor Impacto Residual")</f>
        <v>Valor Probabilidad residual</v>
      </c>
    </row>
    <row r="3" spans="1:16" x14ac:dyDescent="0.25">
      <c r="A3" s="121"/>
      <c r="B3" s="122"/>
      <c r="C3" s="66" t="s">
        <v>49</v>
      </c>
      <c r="D3" s="66" t="s">
        <v>50</v>
      </c>
      <c r="E3" s="121"/>
      <c r="F3" s="125"/>
      <c r="G3" s="126"/>
      <c r="H3" s="121"/>
    </row>
    <row r="4" spans="1:16" ht="15" customHeight="1" x14ac:dyDescent="0.25">
      <c r="A4" s="127" t="str">
        <f>+Identificación!B5</f>
        <v>Puede suceder que no se brinde la inducción y la re-inducción.</v>
      </c>
      <c r="B4" s="127" t="s">
        <v>147</v>
      </c>
      <c r="C4" s="128" t="s">
        <v>39</v>
      </c>
      <c r="D4" s="128"/>
      <c r="E4" s="67" t="s">
        <v>111</v>
      </c>
      <c r="F4" s="68" t="s">
        <v>112</v>
      </c>
      <c r="G4" s="69">
        <f>IF(F4=$L$7,10%,IF(F4=$L$8,5%,IF(F4=$L$9,2%,)))</f>
        <v>0.05</v>
      </c>
      <c r="H4" s="131">
        <f>IF(C4="X",Analisis!E7-(Analisis!E7*G9),Analisis!G7-(Analisis!G7*G9))</f>
        <v>0.26</v>
      </c>
    </row>
    <row r="5" spans="1:16" ht="30.75" customHeight="1" x14ac:dyDescent="0.25">
      <c r="A5" s="127"/>
      <c r="B5" s="127"/>
      <c r="C5" s="129"/>
      <c r="D5" s="129"/>
      <c r="E5" s="70" t="s">
        <v>113</v>
      </c>
      <c r="F5" s="68" t="s">
        <v>122</v>
      </c>
      <c r="G5" s="72">
        <f>IF(F5="Automático",10%,5%)</f>
        <v>0.05</v>
      </c>
      <c r="H5" s="132"/>
    </row>
    <row r="6" spans="1:16" x14ac:dyDescent="0.25">
      <c r="A6" s="127"/>
      <c r="B6" s="127"/>
      <c r="C6" s="129"/>
      <c r="D6" s="129"/>
      <c r="E6" s="70" t="s">
        <v>115</v>
      </c>
      <c r="F6" s="68" t="s">
        <v>116</v>
      </c>
      <c r="G6" s="72">
        <f>IF(F6="Documentado",10%,5%)</f>
        <v>0.1</v>
      </c>
      <c r="H6" s="132"/>
    </row>
    <row r="7" spans="1:16" x14ac:dyDescent="0.25">
      <c r="A7" s="127"/>
      <c r="B7" s="127"/>
      <c r="C7" s="129"/>
      <c r="D7" s="129"/>
      <c r="E7" s="70" t="s">
        <v>117</v>
      </c>
      <c r="F7" s="68" t="s">
        <v>124</v>
      </c>
      <c r="G7" s="72">
        <f>IF(F7="Continua",10%,5%)</f>
        <v>0.05</v>
      </c>
      <c r="H7" s="132"/>
      <c r="L7" t="s">
        <v>119</v>
      </c>
      <c r="M7" t="s">
        <v>114</v>
      </c>
      <c r="N7" t="s">
        <v>116</v>
      </c>
      <c r="O7" t="s">
        <v>118</v>
      </c>
      <c r="P7" t="s">
        <v>120</v>
      </c>
    </row>
    <row r="8" spans="1:16" x14ac:dyDescent="0.25">
      <c r="A8" s="127"/>
      <c r="B8" s="127"/>
      <c r="C8" s="130"/>
      <c r="D8" s="130"/>
      <c r="E8" s="70" t="s">
        <v>121</v>
      </c>
      <c r="F8" s="68" t="s">
        <v>120</v>
      </c>
      <c r="G8" s="72">
        <f>IF(F8="Con registro",10%,5%)</f>
        <v>0.1</v>
      </c>
      <c r="H8" s="132"/>
      <c r="L8" t="s">
        <v>112</v>
      </c>
      <c r="M8" t="s">
        <v>122</v>
      </c>
      <c r="N8" t="s">
        <v>123</v>
      </c>
      <c r="O8" t="s">
        <v>124</v>
      </c>
      <c r="P8" t="s">
        <v>125</v>
      </c>
    </row>
    <row r="9" spans="1:16" x14ac:dyDescent="0.25">
      <c r="A9" s="134" t="s">
        <v>126</v>
      </c>
      <c r="B9" s="135"/>
      <c r="C9" s="135"/>
      <c r="D9" s="135"/>
      <c r="E9" s="135"/>
      <c r="F9" s="136"/>
      <c r="G9" s="73">
        <f>SUM(G4:G8)</f>
        <v>0.35</v>
      </c>
      <c r="H9" s="133"/>
      <c r="L9" t="s">
        <v>127</v>
      </c>
    </row>
    <row r="10" spans="1:16" ht="15" customHeight="1" x14ac:dyDescent="0.25">
      <c r="A10" s="137" t="str">
        <f>+Identificación!B6</f>
        <v>Puede suceder que no se concerten con los objetivos en las fechas indicadas(para la evaluación de desempeño)por parte de los funcionarios de carrera administrativa, o que no se calfique oportuna e idoneamente</v>
      </c>
      <c r="B10" s="127" t="s">
        <v>61</v>
      </c>
      <c r="C10" s="128" t="s">
        <v>39</v>
      </c>
      <c r="D10" s="128"/>
      <c r="E10" s="67" t="s">
        <v>111</v>
      </c>
      <c r="F10" s="68" t="s">
        <v>112</v>
      </c>
      <c r="G10" s="69">
        <f>IF(F10=$L$7,10%,IF(F10=$L$8,5%,IF(F10=$L$9,2%,)))</f>
        <v>0.05</v>
      </c>
      <c r="H10" s="71" t="str">
        <f>IF(C10="X", "Valor Probabilidad residual", "Valor Impacto Residual")</f>
        <v>Valor Probabilidad residual</v>
      </c>
    </row>
    <row r="11" spans="1:16" ht="15" customHeight="1" x14ac:dyDescent="0.25">
      <c r="A11" s="127"/>
      <c r="B11" s="127"/>
      <c r="C11" s="129"/>
      <c r="D11" s="129"/>
      <c r="E11" s="70" t="s">
        <v>113</v>
      </c>
      <c r="F11" s="68" t="s">
        <v>122</v>
      </c>
      <c r="G11" s="72">
        <f>IF(F11="Automático",10%,5%)</f>
        <v>0.05</v>
      </c>
      <c r="H11" s="132">
        <f>IF(C10="X",Analisis!E8-(Analisis!E8*G15),Analisis!G8-(Analisis!G8*G15))</f>
        <v>0.13</v>
      </c>
    </row>
    <row r="12" spans="1:16" ht="15" customHeight="1" x14ac:dyDescent="0.25">
      <c r="A12" s="127"/>
      <c r="B12" s="127"/>
      <c r="C12" s="129"/>
      <c r="D12" s="129"/>
      <c r="E12" s="70" t="s">
        <v>115</v>
      </c>
      <c r="F12" s="68" t="s">
        <v>116</v>
      </c>
      <c r="G12" s="72">
        <f>IF(F12="Documentado",10%,5%)</f>
        <v>0.1</v>
      </c>
      <c r="H12" s="132"/>
    </row>
    <row r="13" spans="1:16" x14ac:dyDescent="0.25">
      <c r="A13" s="127"/>
      <c r="B13" s="127"/>
      <c r="C13" s="129"/>
      <c r="D13" s="129"/>
      <c r="E13" s="70" t="s">
        <v>117</v>
      </c>
      <c r="F13" s="68" t="s">
        <v>124</v>
      </c>
      <c r="G13" s="72">
        <f>IF(F13="Continua",10%,5%)</f>
        <v>0.05</v>
      </c>
      <c r="H13" s="132"/>
    </row>
    <row r="14" spans="1:16" x14ac:dyDescent="0.25">
      <c r="A14" s="127"/>
      <c r="B14" s="127"/>
      <c r="C14" s="130"/>
      <c r="D14" s="130"/>
      <c r="E14" s="70" t="s">
        <v>121</v>
      </c>
      <c r="F14" s="68" t="s">
        <v>120</v>
      </c>
      <c r="G14" s="72">
        <f>IF(F14="Con registro",10%,5%)</f>
        <v>0.1</v>
      </c>
      <c r="H14" s="132"/>
    </row>
    <row r="15" spans="1:16" x14ac:dyDescent="0.25">
      <c r="A15" s="134" t="s">
        <v>126</v>
      </c>
      <c r="B15" s="135"/>
      <c r="C15" s="135"/>
      <c r="D15" s="135"/>
      <c r="E15" s="135"/>
      <c r="F15" s="136"/>
      <c r="G15" s="73">
        <f>SUM(G10:G14)</f>
        <v>0.35</v>
      </c>
      <c r="H15" s="133"/>
    </row>
    <row r="16" spans="1:16" ht="15" customHeight="1" x14ac:dyDescent="0.25">
      <c r="A16" s="138" t="str">
        <f>+Identificación!B7</f>
        <v>Puede incumplirse el Plan de  capacitación por parte de la entidad o de los capacitados por inasistencia o actitud.</v>
      </c>
      <c r="B16" s="127" t="s">
        <v>62</v>
      </c>
      <c r="C16" s="128" t="s">
        <v>39</v>
      </c>
      <c r="D16" s="128"/>
      <c r="E16" s="67" t="s">
        <v>111</v>
      </c>
      <c r="F16" s="68" t="s">
        <v>112</v>
      </c>
      <c r="G16" s="69">
        <f>IF(F16=$L$7,10%,IF(F16=$L$8,5%,IF(F16=$L$9,2%,)))</f>
        <v>0.05</v>
      </c>
      <c r="H16" s="71" t="str">
        <f>IF(C16="X", "Valor Probabilidad residual", "Valor Impacto Residual")</f>
        <v>Valor Probabilidad residual</v>
      </c>
    </row>
    <row r="17" spans="1:8" x14ac:dyDescent="0.25">
      <c r="A17" s="138"/>
      <c r="B17" s="127"/>
      <c r="C17" s="129"/>
      <c r="D17" s="129"/>
      <c r="E17" s="70" t="s">
        <v>113</v>
      </c>
      <c r="F17" s="68" t="s">
        <v>122</v>
      </c>
      <c r="G17" s="72">
        <f>IF(F17="Automático",10%,5%)</f>
        <v>0.05</v>
      </c>
      <c r="H17" s="132">
        <f>IF(C16="X",Analisis!E9-(Analisis!E9*G21),Analisis!G9-(Analisis!G9*G21))</f>
        <v>0.24</v>
      </c>
    </row>
    <row r="18" spans="1:8" x14ac:dyDescent="0.25">
      <c r="A18" s="138"/>
      <c r="B18" s="127"/>
      <c r="C18" s="129"/>
      <c r="D18" s="129"/>
      <c r="E18" s="70" t="s">
        <v>115</v>
      </c>
      <c r="F18" s="68" t="s">
        <v>116</v>
      </c>
      <c r="G18" s="72">
        <f>IF(F18="Documentado",10%,5%)</f>
        <v>0.1</v>
      </c>
      <c r="H18" s="132"/>
    </row>
    <row r="19" spans="1:8" x14ac:dyDescent="0.25">
      <c r="A19" s="138"/>
      <c r="B19" s="127"/>
      <c r="C19" s="129"/>
      <c r="D19" s="129"/>
      <c r="E19" s="70" t="s">
        <v>117</v>
      </c>
      <c r="F19" s="68" t="s">
        <v>118</v>
      </c>
      <c r="G19" s="72">
        <f>IF(F19="Continua",10%,5%)</f>
        <v>0.1</v>
      </c>
      <c r="H19" s="132"/>
    </row>
    <row r="20" spans="1:8" x14ac:dyDescent="0.25">
      <c r="A20" s="138"/>
      <c r="B20" s="127"/>
      <c r="C20" s="130"/>
      <c r="D20" s="130"/>
      <c r="E20" s="70" t="s">
        <v>121</v>
      </c>
      <c r="F20" s="68" t="s">
        <v>120</v>
      </c>
      <c r="G20" s="72">
        <f>IF(F20="Con registro",10%,5%)</f>
        <v>0.1</v>
      </c>
      <c r="H20" s="132"/>
    </row>
    <row r="21" spans="1:8" x14ac:dyDescent="0.25">
      <c r="A21" s="134" t="s">
        <v>126</v>
      </c>
      <c r="B21" s="135"/>
      <c r="C21" s="135"/>
      <c r="D21" s="135"/>
      <c r="E21" s="135"/>
      <c r="F21" s="136"/>
      <c r="G21" s="73">
        <f>SUM(G16:G20)</f>
        <v>0.4</v>
      </c>
      <c r="H21" s="133"/>
    </row>
  </sheetData>
  <mergeCells count="25">
    <mergeCell ref="A16:A20"/>
    <mergeCell ref="B16:B20"/>
    <mergeCell ref="C16:C20"/>
    <mergeCell ref="D16:D20"/>
    <mergeCell ref="H17:H21"/>
    <mergeCell ref="A21:F21"/>
    <mergeCell ref="A10:A14"/>
    <mergeCell ref="B10:B14"/>
    <mergeCell ref="C10:C14"/>
    <mergeCell ref="D10:D14"/>
    <mergeCell ref="H11:H15"/>
    <mergeCell ref="A15:F15"/>
    <mergeCell ref="A4:A8"/>
    <mergeCell ref="B4:B8"/>
    <mergeCell ref="C4:C8"/>
    <mergeCell ref="D4:D8"/>
    <mergeCell ref="H4:H9"/>
    <mergeCell ref="A9:F9"/>
    <mergeCell ref="A1:H1"/>
    <mergeCell ref="A2:A3"/>
    <mergeCell ref="B2:B3"/>
    <mergeCell ref="C2:D2"/>
    <mergeCell ref="E2:E3"/>
    <mergeCell ref="F2:G3"/>
    <mergeCell ref="H2:H3"/>
  </mergeCells>
  <dataValidations count="5">
    <dataValidation type="list" allowBlank="1" showInputMessage="1" showErrorMessage="1" sqref="F4 F10 F16" xr:uid="{E9DA3D98-3913-48D3-A433-6E388053BF40}">
      <formula1>$L$7:$L$9</formula1>
    </dataValidation>
    <dataValidation type="list" allowBlank="1" showInputMessage="1" showErrorMessage="1" sqref="F8 F14 F20" xr:uid="{8E2821FD-D9A6-4B43-8F02-B458A3D9125C}">
      <formula1>$P$7:$P$8</formula1>
    </dataValidation>
    <dataValidation type="list" allowBlank="1" showInputMessage="1" showErrorMessage="1" sqref="F7 F13 F19" xr:uid="{CDD42F5A-1AC7-4C78-8487-7B62FC3E1D6E}">
      <formula1>$O$7:$O$8</formula1>
    </dataValidation>
    <dataValidation type="list" allowBlank="1" showInputMessage="1" showErrorMessage="1" sqref="F6 F12 F18" xr:uid="{F1070ADE-3AA9-4162-93CA-B4325B014C18}">
      <formula1>$N$7:$N$8</formula1>
    </dataValidation>
    <dataValidation type="list" allowBlank="1" showInputMessage="1" showErrorMessage="1" sqref="F5 F11 F17" xr:uid="{84982D7C-8E64-47EA-A595-3F8EF3F32B50}">
      <formula1>$M$7:$M$8</formula1>
    </dataValidation>
  </dataValidations>
  <printOptions horizontalCentered="1" verticalCentered="1"/>
  <pageMargins left="0.70866141732283472" right="0.70866141732283472" top="1.6929133858267718" bottom="0.74803149606299213" header="0.31496062992125984" footer="0.31496062992125984"/>
  <pageSetup paperSize="119" scale="85" orientation="landscape" r:id="rId1"/>
  <headerFooter>
    <oddHeader>&amp;L&amp;G&amp;CMAPA DE RIESGOS
INSTITUCIONAL, POR PROCESOS Y DE CORRUPCIÓN
2021&amp;R&amp;G</oddHeader>
  </headerFooter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63143-1D31-4C99-98DF-FACD6C2D53CB}">
  <dimension ref="A1:I18"/>
  <sheetViews>
    <sheetView tabSelected="1" view="pageBreakPreview" topLeftCell="A4" zoomScale="85" zoomScaleNormal="80" zoomScaleSheetLayoutView="85" workbookViewId="0">
      <selection activeCell="H8" sqref="H8"/>
    </sheetView>
  </sheetViews>
  <sheetFormatPr baseColWidth="10" defaultColWidth="11" defaultRowHeight="14.25" x14ac:dyDescent="0.2"/>
  <cols>
    <col min="1" max="1" width="25.5703125" style="4" bestFit="1" customWidth="1"/>
    <col min="2" max="2" width="6.28515625" style="4" bestFit="1" customWidth="1"/>
    <col min="3" max="3" width="12.28515625" style="4" bestFit="1" customWidth="1"/>
    <col min="4" max="4" width="7" style="4" bestFit="1" customWidth="1"/>
    <col min="5" max="5" width="13" style="4" bestFit="1" customWidth="1"/>
    <col min="6" max="6" width="34.28515625" style="4" customWidth="1"/>
    <col min="7" max="7" width="14.85546875" style="4" customWidth="1"/>
    <col min="8" max="8" width="19.28515625" style="4" customWidth="1"/>
    <col min="9" max="9" width="55.28515625" style="4" customWidth="1"/>
    <col min="10" max="16384" width="11" style="4"/>
  </cols>
  <sheetData>
    <row r="1" spans="1:9" ht="15" x14ac:dyDescent="0.25">
      <c r="A1" s="108" t="s">
        <v>38</v>
      </c>
      <c r="B1" s="108"/>
      <c r="C1" s="108"/>
      <c r="D1" s="108"/>
      <c r="E1" s="108"/>
      <c r="F1" s="108"/>
      <c r="G1" s="108"/>
      <c r="H1" s="108"/>
    </row>
    <row r="2" spans="1:9" x14ac:dyDescent="0.2">
      <c r="A2" s="109" t="str">
        <f>+'Contexto Estratégico'!A2:D2</f>
        <v>PROCESO: Gestión del talento humano</v>
      </c>
      <c r="B2" s="109"/>
      <c r="C2" s="109"/>
      <c r="D2" s="109"/>
      <c r="E2" s="109"/>
      <c r="F2" s="109"/>
      <c r="G2" s="109"/>
      <c r="H2" s="109"/>
    </row>
    <row r="3" spans="1:9" x14ac:dyDescent="0.2">
      <c r="A3" s="110" t="str">
        <f>+'Contexto Estratégico'!A3:D3</f>
        <v>OBJETIVO: Administrar, Desarrollar, coordinar, supervisar y controlar eficientemente el Talento Humano de la Contraloría General de Santander</v>
      </c>
      <c r="B3" s="110"/>
      <c r="C3" s="110"/>
      <c r="D3" s="110"/>
      <c r="E3" s="110"/>
      <c r="F3" s="110"/>
      <c r="G3" s="110"/>
      <c r="H3" s="110"/>
    </row>
    <row r="4" spans="1:9" ht="15" customHeight="1" x14ac:dyDescent="0.25">
      <c r="A4" s="111" t="s">
        <v>14</v>
      </c>
      <c r="B4" s="114"/>
      <c r="C4" s="114"/>
      <c r="D4" s="114"/>
      <c r="E4" s="115"/>
      <c r="F4" s="111" t="s">
        <v>37</v>
      </c>
      <c r="G4" s="111" t="s">
        <v>17</v>
      </c>
      <c r="H4" s="111" t="s">
        <v>18</v>
      </c>
    </row>
    <row r="5" spans="1:9" ht="15" customHeight="1" x14ac:dyDescent="0.25">
      <c r="A5" s="111"/>
      <c r="B5" s="113" t="s">
        <v>16</v>
      </c>
      <c r="C5" s="115"/>
      <c r="D5" s="107" t="s">
        <v>13</v>
      </c>
      <c r="E5" s="107"/>
      <c r="F5" s="112"/>
      <c r="G5" s="112"/>
      <c r="H5" s="112"/>
    </row>
    <row r="6" spans="1:9" ht="15" x14ac:dyDescent="0.25">
      <c r="A6" s="111"/>
      <c r="B6" s="75" t="s">
        <v>24</v>
      </c>
      <c r="C6" s="75" t="s">
        <v>25</v>
      </c>
      <c r="D6" s="75" t="s">
        <v>24</v>
      </c>
      <c r="E6" s="75" t="s">
        <v>25</v>
      </c>
      <c r="F6" s="112"/>
      <c r="G6" s="112"/>
      <c r="H6" s="112"/>
    </row>
    <row r="7" spans="1:9" ht="93.75" customHeight="1" x14ac:dyDescent="0.2">
      <c r="A7" s="74" t="str">
        <f>+Identificación!B5</f>
        <v>Puede suceder que no se brinde la inducción y la re-inducción.</v>
      </c>
      <c r="B7" s="64">
        <v>0.26</v>
      </c>
      <c r="C7" s="74" t="str">
        <f>IF(B7&lt;=20%,ProbImpacto!$B$29,IF(B7&lt;=40%,ProbImpacto!$B$30,IF(B7&lt;=60%,ProbImpacto!$B$31,IF(B7&lt;=80%,ProbImpacto!$B$32,ProbImpacto!$B$33))))</f>
        <v xml:space="preserve">Baja </v>
      </c>
      <c r="D7" s="64">
        <v>0.8</v>
      </c>
      <c r="E7" s="74" t="str">
        <f>IF(D7&lt;=20%,ProbImpacto!$B$39,IF(D7&lt;=40%,ProbImpacto!$B$40,IF(D7&lt;=60%,ProbImpacto!$B$41,IF(D7&lt;=80%,ProbImpacto!$B$42,ProbImpacto!$B$43))))</f>
        <v>Mayor</v>
      </c>
      <c r="F7" s="74" t="str">
        <f>+Identificación!E5</f>
        <v>Dismininución del rendimiento se puede correr el riesgo del incumplimiento de los objetivos misionales y a la vez el incumplimiento de los requisitos obligatorios de ley.</v>
      </c>
      <c r="G7" s="74" t="s">
        <v>135</v>
      </c>
      <c r="H7" s="74" t="s">
        <v>109</v>
      </c>
      <c r="I7" s="25"/>
    </row>
    <row r="8" spans="1:9" ht="150.75" customHeight="1" x14ac:dyDescent="0.2">
      <c r="A8" s="74" t="str">
        <f>+Identificación!B6</f>
        <v>Puede suceder que no se concerten con los objetivos en las fechas indicadas(para la evaluación de desempeño)por parte de los funcionarios de carrera administrativa, o que no se calfique oportuna e idoneamente</v>
      </c>
      <c r="B8" s="64">
        <v>0.13</v>
      </c>
      <c r="C8" s="74" t="str">
        <f>IF(B8&lt;=20%,ProbImpacto!$B$29,IF(B8&lt;=40%,ProbImpacto!$B$30,IF(B8&lt;=60%,ProbImpacto!$B$31,IF(B8&lt;=80%,ProbImpacto!$B$32,ProbImpacto!$B$33))))</f>
        <v xml:space="preserve">Muy Baja </v>
      </c>
      <c r="D8" s="64">
        <v>0.8</v>
      </c>
      <c r="E8" s="74" t="str">
        <f>IF(D8&lt;=20%,ProbImpacto!$B$39,IF(D8&lt;=40%,ProbImpacto!$B$40,IF(D8&lt;=60%,ProbImpacto!$B$41,IF(D8&lt;=80%,ProbImpacto!$B$42,ProbImpacto!$B$43))))</f>
        <v>Mayor</v>
      </c>
      <c r="F8" s="74" t="str">
        <f>+Identificación!E6</f>
        <v>Sanciones legales a jefes y funcionarios de la entidad</v>
      </c>
      <c r="G8" s="74" t="s">
        <v>135</v>
      </c>
      <c r="H8" s="74" t="s">
        <v>109</v>
      </c>
    </row>
    <row r="9" spans="1:9" ht="93" customHeight="1" x14ac:dyDescent="0.2">
      <c r="A9" s="74" t="str">
        <f>+Identificación!B7</f>
        <v>Puede incumplirse el Plan de  capacitación por parte de la entidad o de los capacitados por inasistencia o actitud.</v>
      </c>
      <c r="B9" s="64">
        <v>0.24</v>
      </c>
      <c r="C9" s="74" t="str">
        <f>IF(B9&lt;=20%,ProbImpacto!$B$29,IF(B9&lt;=40%,ProbImpacto!$B$30,IF(B9&lt;=60%,ProbImpacto!$B$31,IF(B9&lt;=80%,ProbImpacto!$B$32,ProbImpacto!$B$33))))</f>
        <v xml:space="preserve">Baja </v>
      </c>
      <c r="D9" s="64">
        <v>0.4</v>
      </c>
      <c r="E9" s="74" t="str">
        <f>IF(D9&lt;=20%,ProbImpacto!$B$39,IF(D9&lt;=40%,ProbImpacto!$B$40,IF(D9&lt;=60%,ProbImpacto!$B$41,IF(D9&lt;=80%,ProbImpacto!$B$42,ProbImpacto!$B$43))))</f>
        <v>Menor</v>
      </c>
      <c r="F9" s="74" t="str">
        <f>+Identificación!E7</f>
        <v>Pérdida de la oportunidad de mejorar el desempeño del personal de la entidad</v>
      </c>
      <c r="G9" s="74" t="s">
        <v>134</v>
      </c>
      <c r="H9" s="74" t="s">
        <v>108</v>
      </c>
    </row>
    <row r="10" spans="1:9" hidden="1" x14ac:dyDescent="0.2">
      <c r="A10" s="19"/>
      <c r="B10" s="24"/>
      <c r="C10" s="12"/>
      <c r="D10" s="24"/>
      <c r="E10" s="12"/>
      <c r="F10" s="21"/>
      <c r="G10" s="74"/>
      <c r="H10" s="12"/>
    </row>
    <row r="11" spans="1:9" hidden="1" x14ac:dyDescent="0.2">
      <c r="A11" s="19" t="e">
        <f>+Identificación!#REF!</f>
        <v>#REF!</v>
      </c>
      <c r="B11" s="24"/>
      <c r="C11" s="12"/>
      <c r="D11" s="24"/>
      <c r="E11" s="12"/>
      <c r="F11" s="21"/>
      <c r="G11" s="74"/>
      <c r="H11" s="12"/>
    </row>
    <row r="12" spans="1:9" hidden="1" x14ac:dyDescent="0.2">
      <c r="A12" s="19" t="e">
        <f>+Identificación!#REF!</f>
        <v>#REF!</v>
      </c>
      <c r="B12" s="20"/>
      <c r="C12" s="12"/>
      <c r="D12" s="20"/>
      <c r="E12" s="12"/>
      <c r="F12" s="21"/>
      <c r="G12" s="74"/>
      <c r="H12" s="12"/>
    </row>
    <row r="13" spans="1:9" hidden="1" x14ac:dyDescent="0.2">
      <c r="A13" s="19">
        <f>+Identificación!B8</f>
        <v>0</v>
      </c>
      <c r="B13" s="20"/>
      <c r="C13" s="12"/>
      <c r="D13" s="20"/>
      <c r="E13" s="12"/>
      <c r="F13" s="21"/>
      <c r="G13" s="74"/>
      <c r="H13" s="12"/>
    </row>
    <row r="14" spans="1:9" hidden="1" x14ac:dyDescent="0.2">
      <c r="A14" s="19">
        <f>+Identificación!B9</f>
        <v>0</v>
      </c>
      <c r="B14" s="20"/>
      <c r="C14" s="12"/>
      <c r="D14" s="20"/>
      <c r="E14" s="12"/>
      <c r="F14" s="21"/>
      <c r="G14" s="74"/>
      <c r="H14" s="12"/>
    </row>
    <row r="15" spans="1:9" hidden="1" x14ac:dyDescent="0.2">
      <c r="A15" s="19">
        <f>+Identificación!B10</f>
        <v>0</v>
      </c>
      <c r="B15" s="20"/>
      <c r="C15" s="12"/>
      <c r="D15" s="20"/>
      <c r="E15" s="12"/>
      <c r="F15" s="21"/>
      <c r="G15" s="74"/>
      <c r="H15" s="12"/>
    </row>
    <row r="16" spans="1:9" hidden="1" x14ac:dyDescent="0.2">
      <c r="A16" s="19">
        <f>+Identificación!B11</f>
        <v>0</v>
      </c>
      <c r="B16" s="20"/>
      <c r="C16" s="12"/>
      <c r="D16" s="20"/>
      <c r="E16" s="12"/>
      <c r="F16" s="21"/>
      <c r="G16" s="74"/>
      <c r="H16" s="12"/>
    </row>
    <row r="17" spans="1:8" ht="15" hidden="1" thickBot="1" x14ac:dyDescent="0.25">
      <c r="A17" s="19">
        <f>+Identificación!B12</f>
        <v>0</v>
      </c>
      <c r="B17" s="22"/>
      <c r="C17" s="13"/>
      <c r="D17" s="22"/>
      <c r="E17" s="13"/>
      <c r="F17" s="23"/>
      <c r="G17" s="18"/>
      <c r="H17" s="13"/>
    </row>
    <row r="18" spans="1:8" ht="20.25" customHeight="1" x14ac:dyDescent="0.2">
      <c r="G18" s="65"/>
      <c r="H18" s="65"/>
    </row>
  </sheetData>
  <mergeCells count="10">
    <mergeCell ref="B5:C5"/>
    <mergeCell ref="A1:H1"/>
    <mergeCell ref="A2:H2"/>
    <mergeCell ref="A3:H3"/>
    <mergeCell ref="A4:A6"/>
    <mergeCell ref="B4:E4"/>
    <mergeCell ref="F4:F6"/>
    <mergeCell ref="G4:G6"/>
    <mergeCell ref="H4:H6"/>
    <mergeCell ref="D5:E5"/>
  </mergeCells>
  <dataValidations count="5">
    <dataValidation type="list" allowBlank="1" showInputMessage="1" showErrorMessage="1" prompt="Selecciones la medida de respuesta al riesgo correspondiente a la zona de riesgo definida en la columna anterior" sqref="H10:H17" xr:uid="{3293864F-EE2E-4B8E-AF3E-33AA01947516}">
      <formula1>#REF!</formula1>
    </dataValidation>
    <dataValidation type="list" allowBlank="1" showInputMessage="1" showErrorMessage="1" prompt="Identificar la zona de riesgo ubicándola en la matriz de riesgo inherente" sqref="G10:G17" xr:uid="{AAA1D7DE-0605-4401-A3D0-71EC5ADC6BC6}">
      <formula1>#REF!</formula1>
    </dataValidation>
    <dataValidation type="list" allowBlank="1" showInputMessage="1" showErrorMessage="1" prompt="Seleccione el descriptor correspondiende al valor dado en la columna anterior" sqref="E10:E17" xr:uid="{B2B2E5A6-07DD-45DF-82DC-0035A2F5B923}">
      <formula1>#REF!</formula1>
    </dataValidation>
    <dataValidation type="list" allowBlank="1" showInputMessage="1" showErrorMessage="1" prompt="Seleccione el descriptor correspondiente al valor de columna anterior" sqref="C10:C17" xr:uid="{49EEEC42-49F3-4A5C-A731-ECC0929982D1}">
      <formula1>#REF!</formula1>
    </dataValidation>
    <dataValidation type="list" allowBlank="1" showInputMessage="1" showErrorMessage="1" sqref="B10:B17 D10:D17" xr:uid="{0A4A8B60-24E2-499E-8559-E90169A31896}">
      <formula1>#REF!</formula1>
    </dataValidation>
  </dataValidations>
  <printOptions horizontalCentered="1" verticalCentered="1"/>
  <pageMargins left="0.7" right="0.7" top="0.75" bottom="0.75" header="0.3" footer="0.3"/>
  <pageSetup scale="92" orientation="landscape" r:id="rId1"/>
  <headerFooter>
    <oddHeader>&amp;L&amp;G&amp;C&amp;16MAPA DE RIESGOS
INSTITUCIONAL, POR PROCESOS Y DE CORRUPCIÓN
2021&amp;R&amp;G</oddHead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id="{73F3C5E2-F1C0-4D9B-8092-96E81D477F8D}">
            <xm:f>NOT(ISERROR(SEARCH(ProbImpacto!$B$47,G7)))</xm:f>
            <xm:f>ProbImpacto!$B$47</xm:f>
            <x14:dxf>
              <fill>
                <patternFill>
                  <bgColor rgb="FF92D050"/>
                </patternFill>
              </fill>
            </x14:dxf>
          </x14:cfRule>
          <x14:cfRule type="containsText" priority="6" operator="containsText" id="{4FBA234C-AC7C-42BB-AC0B-92ED2A8589FB}">
            <xm:f>NOT(ISERROR(SEARCH(ProbImpacto!$B$48,G7)))</xm:f>
            <xm:f>ProbImpacto!$B$48</xm:f>
            <x14:dxf>
              <fill>
                <patternFill>
                  <bgColor rgb="FFFFFF00"/>
                </patternFill>
              </fill>
            </x14:dxf>
          </x14:cfRule>
          <x14:cfRule type="containsText" priority="7" operator="containsText" id="{4ED8D204-CFF9-4343-AA3B-568BC65F13AD}">
            <xm:f>NOT(ISERROR(SEARCH(ProbImpacto!$B$49,G7)))</xm:f>
            <xm:f>ProbImpacto!$B$49</xm:f>
            <x14:dxf>
              <fill>
                <patternFill>
                  <bgColor rgb="FFFFC000"/>
                </patternFill>
              </fill>
            </x14:dxf>
          </x14:cfRule>
          <x14:cfRule type="containsText" priority="8" operator="containsText" id="{FBA90309-684B-4B98-A6FB-6E0279A9C952}">
            <xm:f>NOT(ISERROR(SEARCH(ProbImpacto!$B$50,G7)))</xm:f>
            <xm:f>ProbImpacto!$B$50</xm:f>
            <x14:dxf>
              <fill>
                <patternFill>
                  <bgColor rgb="FFFF0000"/>
                </patternFill>
              </fill>
            </x14:dxf>
          </x14:cfRule>
          <xm:sqref>G7:G9</xm:sqref>
        </x14:conditionalFormatting>
        <x14:conditionalFormatting xmlns:xm="http://schemas.microsoft.com/office/excel/2006/main">
          <x14:cfRule type="containsText" priority="1" operator="containsText" id="{98C01DA8-2BF5-4781-93CB-325AE97545AA}">
            <xm:f>NOT(ISERROR(SEARCH(ProbImpacto!$C$47,H7)))</xm:f>
            <xm:f>ProbImpacto!$C$47</xm:f>
            <x14:dxf>
              <fill>
                <patternFill>
                  <bgColor rgb="FF92D050"/>
                </patternFill>
              </fill>
            </x14:dxf>
          </x14:cfRule>
          <x14:cfRule type="containsText" priority="2" operator="containsText" id="{40F12A85-CD58-409B-94D5-C9ED700840CB}">
            <xm:f>NOT(ISERROR(SEARCH(ProbImpacto!$C$48,H7)))</xm:f>
            <xm:f>ProbImpacto!$C$48</xm:f>
            <x14:dxf>
              <fill>
                <patternFill>
                  <bgColor rgb="FFFFFF00"/>
                </patternFill>
              </fill>
            </x14:dxf>
          </x14:cfRule>
          <x14:cfRule type="containsText" priority="3" operator="containsText" id="{8F74D792-BE96-4E16-9E3E-82BB01B086C3}">
            <xm:f>NOT(ISERROR(SEARCH(ProbImpacto!$C$49,H7)))</xm:f>
            <xm:f>ProbImpacto!$C$49</xm:f>
            <x14:dxf>
              <fill>
                <patternFill>
                  <bgColor rgb="FFFFC000"/>
                </patternFill>
              </fill>
            </x14:dxf>
          </x14:cfRule>
          <x14:cfRule type="containsText" priority="4" operator="containsText" id="{840B17D2-751B-431D-8434-5E27B23B152F}">
            <xm:f>NOT(ISERROR(SEARCH(ProbImpacto!$C$50,H7)))</xm:f>
            <xm:f>ProbImpacto!$C$50</xm:f>
            <x14:dxf>
              <fill>
                <patternFill>
                  <bgColor rgb="FFFF0000"/>
                </patternFill>
              </fill>
            </x14:dxf>
          </x14:cfRule>
          <xm:sqref>H7:H9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Identificar la zona de riesgo ubicándola en la matriz de riesgo inherente" xr:uid="{193B8236-3B73-490B-91B3-5265348F9C84}">
          <x14:formula1>
            <xm:f>ProbImpacto!$B$47:$B$50</xm:f>
          </x14:formula1>
          <xm:sqref>G7:G9</xm:sqref>
        </x14:dataValidation>
        <x14:dataValidation type="list" allowBlank="1" showInputMessage="1" showErrorMessage="1" prompt="Selecciones la medida de respuesta al riesgo correspondiente a la zona de riesgo definida en la columna anterior" xr:uid="{A624C7A8-4CAE-488E-A3CA-B6367D753E6B}">
          <x14:formula1>
            <xm:f>ProbImpacto!$C$47:$C$50</xm:f>
          </x14:formula1>
          <xm:sqref>H7:H9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Contexto Estratégico</vt:lpstr>
      <vt:lpstr>Identificación</vt:lpstr>
      <vt:lpstr>Analisis</vt:lpstr>
      <vt:lpstr>ProbImpacto</vt:lpstr>
      <vt:lpstr>Valoración Controles</vt:lpstr>
      <vt:lpstr>Riesgo residual</vt:lpstr>
      <vt:lpstr>Identificación!Área_de_impresión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</dc:creator>
  <cp:lastModifiedBy>CONTRALORIA</cp:lastModifiedBy>
  <cp:lastPrinted>2017-09-05T15:11:09Z</cp:lastPrinted>
  <dcterms:created xsi:type="dcterms:W3CDTF">2016-10-25T13:30:10Z</dcterms:created>
  <dcterms:modified xsi:type="dcterms:W3CDTF">2021-06-22T16:20:02Z</dcterms:modified>
</cp:coreProperties>
</file>